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UNKÁK\_Tervezés\TERVEZÉSEK_2017\CKM-002-017-2017 VPutak tervezése\_Nyírség-Hajdúság\CKM-013-2017 Hajdúhadház\008_Tervezés kiv\Közbesz. KÜLDENDŐ\"/>
    </mc:Choice>
  </mc:AlternateContent>
  <bookViews>
    <workbookView xWindow="-28920" yWindow="-120" windowWidth="29040" windowHeight="15840"/>
  </bookViews>
  <sheets>
    <sheet name="FŐÖSSZESÍTŐ" sheetId="16" r:id="rId1"/>
    <sheet name="061_2 hrsz aszfalt Összesítő" sheetId="27" r:id="rId2"/>
    <sheet name="061_2 hrsz aszfalt fel." sheetId="17" r:id="rId3"/>
    <sheet name="061_2 hrsz zk ÖSSZESÍTŐ" sheetId="25" r:id="rId4"/>
    <sheet name="061_2 hrsz zúzottkő út I. ütem" sheetId="22" r:id="rId5"/>
    <sheet name="061_2 hrsz zúzottkő út II. ütem" sheetId="23" r:id="rId6"/>
  </sheets>
  <externalReferences>
    <externalReference r:id="rId7"/>
  </externalReferences>
  <definedNames>
    <definedName name="_xlnm.Print_Area" localSheetId="2">'061_2 hrsz aszfalt fel.'!$A$1:$I$61</definedName>
    <definedName name="_xlnm.Print_Area" localSheetId="3">'061_2 hrsz zk ÖSSZESÍTŐ'!$A$1:$G$32</definedName>
    <definedName name="_xlnm.Print_Area" localSheetId="4">'061_2 hrsz zúzottkő út I. ütem'!$A$1:$I$59</definedName>
    <definedName name="_xlnm.Print_Area" localSheetId="5">'061_2 hrsz zúzottkő út II. ütem'!$A$1:$I$58</definedName>
  </definedNames>
  <calcPr calcId="152511" fullPrecision="0"/>
</workbook>
</file>

<file path=xl/calcChain.xml><?xml version="1.0" encoding="utf-8"?>
<calcChain xmlns="http://schemas.openxmlformats.org/spreadsheetml/2006/main">
  <c r="F18" i="25" l="1"/>
  <c r="E16" i="25"/>
  <c r="E14" i="25"/>
  <c r="F15" i="27"/>
  <c r="E13" i="27"/>
  <c r="E11" i="27"/>
  <c r="E15" i="27" s="1"/>
  <c r="F17" i="27" s="1"/>
  <c r="E13" i="16"/>
  <c r="E11" i="16"/>
  <c r="E15" i="16" s="1"/>
  <c r="F15" i="16"/>
  <c r="E18" i="25" l="1"/>
  <c r="F20" i="25" s="1"/>
  <c r="F22" i="25" s="1"/>
  <c r="F24" i="25" s="1"/>
  <c r="F19" i="27"/>
  <c r="F21" i="27" s="1"/>
  <c r="F17" i="16"/>
  <c r="F19" i="16" s="1"/>
  <c r="F21" i="16" s="1"/>
  <c r="H54" i="23" l="1"/>
  <c r="F54" i="22"/>
  <c r="H54" i="22" s="1"/>
  <c r="F57" i="17"/>
  <c r="H57" i="17" s="1"/>
  <c r="F17" i="23" l="1"/>
  <c r="F8" i="22" l="1"/>
  <c r="F8" i="23"/>
  <c r="F9" i="23"/>
  <c r="F9" i="22"/>
  <c r="F49" i="22"/>
  <c r="F49" i="23"/>
  <c r="H49" i="23" l="1"/>
  <c r="F42" i="23"/>
  <c r="F43" i="23" s="1"/>
  <c r="H43" i="23" s="1"/>
  <c r="F38" i="23"/>
  <c r="F39" i="23" s="1"/>
  <c r="H38" i="23" s="1"/>
  <c r="F29" i="23"/>
  <c r="H29" i="23" s="1"/>
  <c r="F25" i="23"/>
  <c r="F26" i="23" s="1"/>
  <c r="H25" i="23" s="1"/>
  <c r="F21" i="23"/>
  <c r="F22" i="23" s="1"/>
  <c r="H21" i="23" s="1"/>
  <c r="F18" i="23"/>
  <c r="H17" i="23" s="1"/>
  <c r="F13" i="23"/>
  <c r="F14" i="23" s="1"/>
  <c r="H12" i="23" s="1"/>
  <c r="F13" i="22"/>
  <c r="F17" i="22"/>
  <c r="F21" i="22"/>
  <c r="F25" i="22"/>
  <c r="F29" i="22"/>
  <c r="F42" i="22"/>
  <c r="F38" i="22"/>
  <c r="F10" i="22"/>
  <c r="H32" i="23"/>
  <c r="F10" i="23" l="1"/>
  <c r="H8" i="23" s="1"/>
  <c r="F52" i="17"/>
  <c r="F10" i="17"/>
  <c r="F14" i="17"/>
  <c r="F26" i="17"/>
  <c r="F23" i="17"/>
  <c r="F45" i="17"/>
  <c r="F42" i="17"/>
  <c r="F32" i="17"/>
  <c r="F29" i="17"/>
  <c r="F9" i="17"/>
  <c r="H42" i="17" l="1"/>
  <c r="H26" i="17" l="1"/>
  <c r="H23" i="17" l="1"/>
  <c r="H20" i="17"/>
  <c r="H17" i="17"/>
  <c r="H13" i="17"/>
  <c r="H49" i="22" l="1"/>
  <c r="H32" i="22"/>
  <c r="H29" i="22"/>
  <c r="F26" i="22" l="1"/>
  <c r="H25" i="22" s="1"/>
  <c r="F43" i="22"/>
  <c r="H43" i="22" s="1"/>
  <c r="F39" i="22"/>
  <c r="H38" i="22" s="1"/>
  <c r="F22" i="22"/>
  <c r="H21" i="22" s="1"/>
  <c r="F18" i="22"/>
  <c r="H17" i="22" s="1"/>
  <c r="F14" i="22"/>
  <c r="H12" i="22" s="1"/>
  <c r="H8" i="22"/>
  <c r="H52" i="17" l="1"/>
  <c r="F46" i="17"/>
  <c r="H45" i="17" s="1"/>
  <c r="F39" i="17"/>
  <c r="H38" i="17" s="1"/>
  <c r="H32" i="17"/>
  <c r="H29" i="17"/>
  <c r="F11" i="17" l="1"/>
  <c r="H9" i="17" s="1"/>
</calcChain>
</file>

<file path=xl/sharedStrings.xml><?xml version="1.0" encoding="utf-8"?>
<sst xmlns="http://schemas.openxmlformats.org/spreadsheetml/2006/main" count="350" uniqueCount="110">
  <si>
    <t>m3</t>
  </si>
  <si>
    <t>árok:</t>
  </si>
  <si>
    <t>össz:</t>
  </si>
  <si>
    <t>Menny</t>
  </si>
  <si>
    <t>M.e.</t>
  </si>
  <si>
    <t>21-004-0015726</t>
  </si>
  <si>
    <t xml:space="preserve">MVH kód: </t>
  </si>
  <si>
    <t>21-002-0014512 </t>
  </si>
  <si>
    <t>út:</t>
  </si>
  <si>
    <t>Padka és elválasztó sáv készítése,felületrendezés tömörítés nélkül,helyszínről szállított anyagból, gépi erővel,kiegészítő kézi munkával,</t>
  </si>
  <si>
    <t>Padka és elválasztó sáv készítése,felületrendezés tömörítés nélkül,helyszínről szállított anyagból, gépi erővel,kiegészítő kézi munkával, földanyagból</t>
  </si>
  <si>
    <t>padka:</t>
  </si>
  <si>
    <t>21-008-0016210 </t>
  </si>
  <si>
    <t>1.Alépítményi munkák</t>
  </si>
  <si>
    <t>2.Útépítés</t>
  </si>
  <si>
    <t>21-005-0015793 </t>
  </si>
  <si>
    <t>Tömörítés bármely tömörítési osztálybangépi erővel, nagy felületen, tömörségi fok: 95%</t>
  </si>
  <si>
    <t>Kisméretű csatorna (nyílt árok) építése1,00 m2 szelvényig, kézi erővel, bármely konzisztenciájú talajban, talajosztály: IV.</t>
  </si>
  <si>
    <t>Humuszos termőréteg, termőföld leszedése,terítése gépi erővel, 18%-os terephajlásig,bármilyen talajban, szállítással, 1000,1-1200,0 m között</t>
  </si>
  <si>
    <t xml:space="preserve">Fő- és mellékutak bitumenes burkolatának készítése, hengerelt aszfalt kopóréteg készítése (AC), az alatta lévő réteg felületének előzetes letakarításával és bitumenes permetezéssel, 4 m szélességig,
AC 11 kopó aszfaltkeverékből, 35-55 mm vastagságban terítve Kopóréteg AC11 kopó 50/70, AC11 kopó 70/100 típusú bitumennel, N igénybevételi kat. útszakaszok kopórétege, homokkal, zúzalékkal
</t>
  </si>
  <si>
    <t>út (padka):</t>
  </si>
  <si>
    <t>63-102-2331444</t>
  </si>
  <si>
    <t>Fő- és mellékutak bitumenes burkolatának készítése,
kiegyenlítő rétegként építhető aszfaltkeverékek (AC), az alapréteg szennyezettségének előzetes eltávolításával, bitumenemulziós permetezéssel,4 méter szélességig, AC 11 kopó aszfaltkeverékből, 25-60 mm vastagságban terítve Kiegyenlítő réteg AC11 kopó 50/70, AC11 kopó 70/100 típusú bitumennel, N igénybevételi kat. útszakaszok kopórétege, homokkal, zúzalékkal</t>
  </si>
  <si>
    <t>4.Vízépítés</t>
  </si>
  <si>
    <t>Kaba mezőgazdasági  út építési munkáihoz</t>
  </si>
  <si>
    <t>Horváth Zsolt</t>
  </si>
  <si>
    <t>úttervező</t>
  </si>
  <si>
    <t>63-102-2332565</t>
  </si>
  <si>
    <t xml:space="preserve">Hajdúhadház 061/2 hrsz. út építési munkáihoz </t>
  </si>
  <si>
    <t>21-006-0015882 </t>
  </si>
  <si>
    <t>Bevágási szelvény bővítése 3,00 m-nél kisebbvastagságban, földkitermeléssel, töltés- vagydepóniaképzéssel, tömörítés nélkül, I-IV. oszt.talajban, gépi erővel,szállítással, 50,1-100,0 m-ig</t>
  </si>
  <si>
    <t>21-004-0015663 </t>
  </si>
  <si>
    <t>Tükör készítése  tömörítés nélkül, sík felületen gépi erővel, kiegészítő kézi munkával, talajosztály: I-IV.</t>
  </si>
  <si>
    <t>m2</t>
  </si>
  <si>
    <t>21-008-0016205 </t>
  </si>
  <si>
    <t>Tömörítés bármely tömörítési osztálybangépi erővel, nagy felületen , tömörségi fok: 90%</t>
  </si>
  <si>
    <t>21-004-0015634 </t>
  </si>
  <si>
    <t>Talajjavító réteg készítésevonalas létesítményeknél,3,00 m szélesség felett,osztályozatlan kavicsból,természetes szemmegoszlású kavics, THK 0/32 Q-TT, Ártánd</t>
  </si>
  <si>
    <t>61-002-2641662 </t>
  </si>
  <si>
    <t>Mechanikailag stabilizált alapréteg készítése útgyaluval,M56 jelű zuzottkő, 15-25 cm vastagságban, speciális zúzottkő andezit, M56, KŐKA, Komló</t>
  </si>
  <si>
    <t>61-002-2641955 </t>
  </si>
  <si>
    <t>Mechanikailag stabilizált alapréteg készítése finiserrel,M22 jelű, 10-20 cm vastagságban, Útépítési zúzottkő, M22 Colas-Északkő, Tállya</t>
  </si>
  <si>
    <t>3.Vízépítés</t>
  </si>
  <si>
    <t>Hajdúhadház 061/2 hrsz.-ú meglévő aszfaltos  út felújítása</t>
  </si>
  <si>
    <t>Telepen kevert hidraulikus vagy vegyes kötőanyagústabilizált réteg készítése, 2,00 m sávszélességig,CKt-2 vagy CTt-2 jelű keverékből
2,00 m sávszélességig, CKt-T2 jelű, cement kötőanyagú homokos kavics, Gy-R40 (70/100) bitumenemulzió (új név: C 40 B1)</t>
  </si>
  <si>
    <t xml:space="preserve">61-003-0675194 </t>
  </si>
  <si>
    <t xml:space="preserve"> 63-102-2331582 </t>
  </si>
  <si>
    <t>Fő- és mellékutak bitumenes burkolatának készítése, hengerelt aszfalt alapréteg készítése (AC),a meglévő alap felületének előzetes letakarításával, bitumenemulziós alápermetezéssel, 4 méter szélességig, AC 16 alap aszfaltkeverékből, 45-80 mm vastagságban terítve Alapréteg AC16 alap 35/50, AC16 alap 50/70 típusú bitumennel, N igénybevételi kat. alapréteg, zúzalékkal, homokkal</t>
  </si>
  <si>
    <t>Talajjavító réteg készítésevonalas létesítményeknél, 3,00 m szélességig vagy építményen belül, osztályozatlan kavicsból Természetes szemmegoszlású kavics, THK 0/32 Q-TT, Ártánd</t>
  </si>
  <si>
    <t>Tömörítés bármely tömörítési osztályban gépi erővel, nagy felületen , tömörségi fok: 90%</t>
  </si>
  <si>
    <t>1802,59m2*0,2m=</t>
  </si>
  <si>
    <t>1802,59m2</t>
  </si>
  <si>
    <t>2513,77m2*0,04m=</t>
  </si>
  <si>
    <t>727,98m2*0,05m=</t>
  </si>
  <si>
    <t>816,81m2</t>
  </si>
  <si>
    <t>816,81m2*0,2m=</t>
  </si>
  <si>
    <t>816,81m2*0,15m=</t>
  </si>
  <si>
    <t>816,81m2*0,24m=</t>
  </si>
  <si>
    <t>444,75m*0,4m2+24,77m*0,15m2=</t>
  </si>
  <si>
    <t>444,75m*1,00m2+24,77m*0,19m2=</t>
  </si>
  <si>
    <t>41,30m3=</t>
  </si>
  <si>
    <t>12743,07m2*0,2m=</t>
  </si>
  <si>
    <t>1580,40m*0,4m2=</t>
  </si>
  <si>
    <t>7306,56m2*0,48m=</t>
  </si>
  <si>
    <t>7896,83m2=</t>
  </si>
  <si>
    <t>7896,83m2*0,2m=</t>
  </si>
  <si>
    <t>5388,31m2*0,2m=</t>
  </si>
  <si>
    <t>5388,31m2=</t>
  </si>
  <si>
    <t>7306,56m2*0,25m=</t>
  </si>
  <si>
    <t>7306,56m2*0,05m=</t>
  </si>
  <si>
    <t>1580,40m*1,00m2=</t>
  </si>
  <si>
    <t>2751,21m2*0,2m=</t>
  </si>
  <si>
    <t>364,25m*0,4m2=</t>
  </si>
  <si>
    <t>4,0 m széles zúzottkő út (0+821,87 - 2+614 km sz.)</t>
  </si>
  <si>
    <t>1572,08m2*0,48m=</t>
  </si>
  <si>
    <t>1650,70m2=</t>
  </si>
  <si>
    <t>1650,70m2*0,2m=</t>
  </si>
  <si>
    <t>1179,06m2*0,2m=</t>
  </si>
  <si>
    <t>1179,06m2=</t>
  </si>
  <si>
    <t>1572,08m2*0,25m=</t>
  </si>
  <si>
    <t>1572,08m2*0,05m=</t>
  </si>
  <si>
    <t>364,25m*1,00m2=</t>
  </si>
  <si>
    <t>4,0 m széles zúzottkő út (2+614 - 3+007 km sz.)</t>
  </si>
  <si>
    <t>I. - II. ütem</t>
  </si>
  <si>
    <t>4m széles zúzottkő út (0+821,71 - 3+007 kmsz.-ig)</t>
  </si>
  <si>
    <t>1 klts.</t>
  </si>
  <si>
    <t>Ft</t>
  </si>
  <si>
    <t>4. Egyéb munka</t>
  </si>
  <si>
    <t>Kivitelezéshez szükséges forgalomkorlátozás dokumentálása</t>
  </si>
  <si>
    <t>5. Egyéb munka</t>
  </si>
  <si>
    <t>Árazatlan költségbecslés</t>
  </si>
  <si>
    <t>Árazatlan költségbecslés - I. ütem</t>
  </si>
  <si>
    <t>Árazatlan költségbecslés - II. ütem</t>
  </si>
  <si>
    <t>Anyag(Ft)</t>
  </si>
  <si>
    <t>Díj(Ft)</t>
  </si>
  <si>
    <t>1.</t>
  </si>
  <si>
    <t>Alépítményi munka</t>
  </si>
  <si>
    <t>2.</t>
  </si>
  <si>
    <t>Útépítés</t>
  </si>
  <si>
    <t>3.</t>
  </si>
  <si>
    <t>Vízépítés</t>
  </si>
  <si>
    <t>Összesen:</t>
  </si>
  <si>
    <t>Anyag+Díj össz nettó ár:</t>
  </si>
  <si>
    <t>Áfa 27%</t>
  </si>
  <si>
    <t>Bruttó összeg:</t>
  </si>
  <si>
    <t>Árazatlan költségbecslés ÖSSZESÍTŐ</t>
  </si>
  <si>
    <t xml:space="preserve">4. </t>
  </si>
  <si>
    <t>Egyéb munka</t>
  </si>
  <si>
    <t xml:space="preserve">Hajdúhadház 061/2 hrsz. aszfaltos út építési munkáihoz </t>
  </si>
  <si>
    <t xml:space="preserve">Hajdúhadház 061/2 hrsz.zúzottköves út építési munkáihoz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</si>
</sst>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name val="Tahoma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3" fontId="0" fillId="0" borderId="0" xfId="0" applyNumberFormat="1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/>
    <xf numFmtId="2" fontId="0" fillId="0" borderId="0" xfId="0" applyNumberFormat="1" applyFont="1" applyFill="1"/>
    <xf numFmtId="0" fontId="0" fillId="0" borderId="0" xfId="0" applyFont="1" applyFill="1"/>
    <xf numFmtId="2" fontId="0" fillId="0" borderId="0" xfId="0" applyNumberFormat="1" applyFont="1" applyFill="1" applyBorder="1"/>
    <xf numFmtId="0" fontId="2" fillId="0" borderId="1" xfId="0" applyFont="1" applyFill="1" applyBorder="1"/>
    <xf numFmtId="2" fontId="0" fillId="0" borderId="1" xfId="0" applyNumberFormat="1" applyFont="1" applyFill="1" applyBorder="1"/>
    <xf numFmtId="2" fontId="2" fillId="0" borderId="1" xfId="0" applyNumberFormat="1" applyFont="1" applyFill="1" applyBorder="1"/>
    <xf numFmtId="49" fontId="2" fillId="0" borderId="1" xfId="0" applyNumberFormat="1" applyFont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0" fontId="7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vertical="top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/>
    </xf>
    <xf numFmtId="2" fontId="2" fillId="0" borderId="0" xfId="0" applyNumberFormat="1" applyFont="1" applyFill="1" applyAlignment="1">
      <alignment horizontal="right" vertical="top" wrapText="1"/>
    </xf>
    <xf numFmtId="49" fontId="12" fillId="0" borderId="0" xfId="0" applyNumberFormat="1" applyFont="1" applyAlignment="1">
      <alignment vertical="top"/>
    </xf>
    <xf numFmtId="0" fontId="10" fillId="0" borderId="1" xfId="0" applyFont="1" applyBorder="1" applyAlignment="1">
      <alignment wrapText="1"/>
    </xf>
    <xf numFmtId="2" fontId="0" fillId="0" borderId="0" xfId="0" applyNumberFormat="1" applyFont="1"/>
    <xf numFmtId="0" fontId="0" fillId="0" borderId="0" xfId="0" applyFont="1"/>
    <xf numFmtId="0" fontId="0" fillId="0" borderId="0" xfId="0" applyFont="1" applyBorder="1"/>
    <xf numFmtId="49" fontId="0" fillId="0" borderId="0" xfId="0" applyNumberFormat="1" applyFont="1" applyAlignment="1">
      <alignment vertical="top"/>
    </xf>
    <xf numFmtId="0" fontId="13" fillId="0" borderId="0" xfId="0" applyFont="1"/>
    <xf numFmtId="0" fontId="3" fillId="0" borderId="0" xfId="0" applyFont="1"/>
    <xf numFmtId="49" fontId="13" fillId="0" borderId="0" xfId="0" applyNumberFormat="1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5" fillId="0" borderId="0" xfId="0" applyFont="1"/>
    <xf numFmtId="0" fontId="13" fillId="0" borderId="1" xfId="0" applyFont="1" applyBorder="1"/>
    <xf numFmtId="49" fontId="3" fillId="0" borderId="0" xfId="0" applyNumberFormat="1" applyFont="1" applyAlignment="1">
      <alignment vertical="top"/>
    </xf>
    <xf numFmtId="14" fontId="13" fillId="0" borderId="0" xfId="0" applyNumberFormat="1" applyFont="1"/>
    <xf numFmtId="0" fontId="2" fillId="0" borderId="0" xfId="0" applyFont="1" applyFill="1" applyBorder="1"/>
    <xf numFmtId="3" fontId="3" fillId="0" borderId="0" xfId="0" applyNumberFormat="1" applyFont="1" applyBorder="1" applyAlignment="1">
      <alignment horizontal="center"/>
    </xf>
    <xf numFmtId="2" fontId="2" fillId="0" borderId="0" xfId="0" applyNumberFormat="1" applyFont="1" applyFill="1" applyBorder="1"/>
    <xf numFmtId="0" fontId="0" fillId="0" borderId="0" xfId="0" applyFont="1"/>
    <xf numFmtId="0" fontId="2" fillId="0" borderId="0" xfId="0" applyFont="1" applyBorder="1"/>
    <xf numFmtId="2" fontId="2" fillId="0" borderId="0" xfId="0" applyNumberFormat="1" applyFont="1" applyBorder="1"/>
    <xf numFmtId="0" fontId="2" fillId="0" borderId="1" xfId="0" applyFont="1" applyBorder="1"/>
    <xf numFmtId="0" fontId="2" fillId="0" borderId="0" xfId="0" applyFont="1"/>
    <xf numFmtId="2" fontId="2" fillId="0" borderId="0" xfId="0" applyNumberFormat="1" applyFont="1"/>
    <xf numFmtId="2" fontId="2" fillId="0" borderId="0" xfId="0" applyNumberFormat="1" applyFont="1" applyFill="1"/>
    <xf numFmtId="0" fontId="2" fillId="0" borderId="0" xfId="0" applyFont="1" applyFill="1"/>
    <xf numFmtId="0" fontId="12" fillId="0" borderId="0" xfId="0" applyFont="1"/>
    <xf numFmtId="49" fontId="2" fillId="0" borderId="0" xfId="0" applyNumberFormat="1" applyFont="1" applyAlignment="1">
      <alignment vertical="top"/>
    </xf>
    <xf numFmtId="2" fontId="17" fillId="0" borderId="0" xfId="0" applyNumberFormat="1" applyFont="1"/>
    <xf numFmtId="49" fontId="2" fillId="0" borderId="0" xfId="0" applyNumberFormat="1" applyFont="1" applyFill="1" applyBorder="1" applyAlignment="1">
      <alignment vertical="top"/>
    </xf>
    <xf numFmtId="0" fontId="6" fillId="0" borderId="0" xfId="0" applyFont="1"/>
    <xf numFmtId="49" fontId="6" fillId="0" borderId="0" xfId="0" applyNumberFormat="1" applyFont="1" applyAlignment="1">
      <alignment vertical="top"/>
    </xf>
    <xf numFmtId="3" fontId="11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  <xf numFmtId="0" fontId="11" fillId="0" borderId="0" xfId="0" applyFont="1"/>
    <xf numFmtId="0" fontId="7" fillId="0" borderId="0" xfId="0" applyFont="1" applyFill="1" applyAlignment="1">
      <alignment wrapText="1"/>
    </xf>
    <xf numFmtId="49" fontId="19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vertical="top"/>
    </xf>
    <xf numFmtId="49" fontId="21" fillId="0" borderId="0" xfId="0" applyNumberFormat="1" applyFont="1" applyAlignment="1">
      <alignment vertical="top"/>
    </xf>
    <xf numFmtId="0" fontId="21" fillId="0" borderId="0" xfId="0" applyFont="1"/>
    <xf numFmtId="2" fontId="2" fillId="0" borderId="1" xfId="0" applyNumberFormat="1" applyFont="1" applyBorder="1"/>
    <xf numFmtId="2" fontId="6" fillId="0" borderId="0" xfId="0" applyNumberFormat="1" applyFont="1"/>
    <xf numFmtId="0" fontId="17" fillId="0" borderId="0" xfId="0" applyFont="1"/>
    <xf numFmtId="49" fontId="20" fillId="0" borderId="0" xfId="0" applyNumberFormat="1" applyFont="1" applyFill="1" applyAlignment="1">
      <alignment vertical="top"/>
    </xf>
    <xf numFmtId="0" fontId="20" fillId="0" borderId="0" xfId="0" applyFont="1" applyFill="1"/>
    <xf numFmtId="0" fontId="18" fillId="0" borderId="0" xfId="0" applyFont="1" applyAlignment="1">
      <alignment wrapText="1"/>
    </xf>
    <xf numFmtId="0" fontId="18" fillId="0" borderId="0" xfId="0" applyFont="1"/>
    <xf numFmtId="0" fontId="12" fillId="0" borderId="1" xfId="0" applyFont="1" applyBorder="1"/>
    <xf numFmtId="0" fontId="22" fillId="0" borderId="0" xfId="0" applyFont="1"/>
    <xf numFmtId="2" fontId="10" fillId="0" borderId="0" xfId="0" applyNumberFormat="1" applyFont="1" applyFill="1" applyAlignment="1">
      <alignment horizontal="right" vertical="top" wrapText="1"/>
    </xf>
    <xf numFmtId="2" fontId="10" fillId="0" borderId="1" xfId="0" applyNumberFormat="1" applyFont="1" applyFill="1" applyBorder="1" applyAlignment="1">
      <alignment horizontal="right" vertical="top" wrapText="1"/>
    </xf>
    <xf numFmtId="49" fontId="6" fillId="0" borderId="0" xfId="0" applyNumberFormat="1" applyFont="1" applyFill="1" applyAlignment="1">
      <alignment vertical="top"/>
    </xf>
    <xf numFmtId="0" fontId="11" fillId="0" borderId="0" xfId="0" applyFont="1" applyFill="1"/>
    <xf numFmtId="0" fontId="18" fillId="0" borderId="0" xfId="0" applyFont="1" applyFill="1" applyAlignment="1">
      <alignment wrapText="1"/>
    </xf>
    <xf numFmtId="49" fontId="2" fillId="0" borderId="0" xfId="0" applyNumberFormat="1" applyFont="1" applyFill="1" applyAlignment="1">
      <alignment vertical="top"/>
    </xf>
    <xf numFmtId="49" fontId="12" fillId="0" borderId="0" xfId="0" applyNumberFormat="1" applyFont="1" applyFill="1" applyAlignment="1">
      <alignment vertical="top"/>
    </xf>
    <xf numFmtId="0" fontId="12" fillId="0" borderId="1" xfId="0" applyFont="1" applyFill="1" applyBorder="1"/>
    <xf numFmtId="0" fontId="12" fillId="0" borderId="0" xfId="0" applyFont="1" applyFill="1"/>
    <xf numFmtId="49" fontId="23" fillId="0" borderId="0" xfId="0" applyNumberFormat="1" applyFont="1" applyAlignment="1">
      <alignment vertical="top"/>
    </xf>
    <xf numFmtId="0" fontId="23" fillId="0" borderId="0" xfId="0" applyFont="1"/>
    <xf numFmtId="0" fontId="10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wrapText="1"/>
    </xf>
    <xf numFmtId="49" fontId="25" fillId="0" borderId="0" xfId="0" applyNumberFormat="1" applyFont="1" applyAlignment="1">
      <alignment vertical="top"/>
    </xf>
    <xf numFmtId="0" fontId="26" fillId="0" borderId="0" xfId="0" applyFont="1" applyFill="1" applyBorder="1" applyAlignment="1">
      <alignment wrapText="1"/>
    </xf>
    <xf numFmtId="49" fontId="16" fillId="0" borderId="0" xfId="0" applyNumberFormat="1" applyFont="1" applyAlignment="1"/>
    <xf numFmtId="0" fontId="0" fillId="0" borderId="0" xfId="0" applyAlignment="1">
      <alignment horizontal="center"/>
    </xf>
    <xf numFmtId="3" fontId="0" fillId="0" borderId="0" xfId="0" applyNumberFormat="1"/>
    <xf numFmtId="49" fontId="25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/>
    </xf>
    <xf numFmtId="0" fontId="0" fillId="0" borderId="0" xfId="0" applyBorder="1"/>
    <xf numFmtId="0" fontId="1" fillId="0" borderId="0" xfId="0" applyFont="1" applyFill="1"/>
    <xf numFmtId="0" fontId="24" fillId="0" borderId="0" xfId="0" applyFont="1" applyFill="1" applyAlignment="1">
      <alignment wrapText="1"/>
    </xf>
    <xf numFmtId="0" fontId="18" fillId="0" borderId="1" xfId="0" applyFont="1" applyFill="1" applyBorder="1" applyAlignment="1">
      <alignment wrapText="1"/>
    </xf>
    <xf numFmtId="0" fontId="12" fillId="0" borderId="2" xfId="0" applyFont="1" applyFill="1" applyBorder="1"/>
    <xf numFmtId="0" fontId="10" fillId="0" borderId="1" xfId="0" applyFont="1" applyFill="1" applyBorder="1" applyAlignment="1">
      <alignment vertical="top" wrapText="1"/>
    </xf>
    <xf numFmtId="49" fontId="20" fillId="0" borderId="0" xfId="0" applyNumberFormat="1" applyFont="1" applyAlignment="1">
      <alignment vertical="top"/>
    </xf>
    <xf numFmtId="0" fontId="20" fillId="0" borderId="0" xfId="0" applyFont="1"/>
    <xf numFmtId="0" fontId="2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2" fontId="10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vertical="top" wrapText="1"/>
    </xf>
    <xf numFmtId="2" fontId="10" fillId="0" borderId="0" xfId="0" applyNumberFormat="1" applyFont="1" applyFill="1" applyAlignment="1">
      <alignment horizontal="right" wrapText="1"/>
    </xf>
    <xf numFmtId="0" fontId="2" fillId="2" borderId="1" xfId="0" applyFont="1" applyFill="1" applyBorder="1"/>
    <xf numFmtId="0" fontId="2" fillId="2" borderId="0" xfId="0" applyFont="1" applyFill="1"/>
    <xf numFmtId="0" fontId="10" fillId="0" borderId="0" xfId="0" applyFont="1" applyFill="1" applyAlignment="1"/>
    <xf numFmtId="0" fontId="10" fillId="2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wrapText="1"/>
    </xf>
    <xf numFmtId="0" fontId="10" fillId="2" borderId="1" xfId="0" applyNumberFormat="1" applyFont="1" applyFill="1" applyBorder="1" applyAlignment="1"/>
    <xf numFmtId="0" fontId="18" fillId="0" borderId="0" xfId="0" applyFont="1" applyFill="1"/>
    <xf numFmtId="0" fontId="10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49" fontId="16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left" wrapText="1"/>
    </xf>
    <xf numFmtId="3" fontId="3" fillId="0" borderId="0" xfId="0" applyNumberFormat="1" applyFont="1" applyAlignment="1">
      <alignment horizontal="center"/>
    </xf>
    <xf numFmtId="49" fontId="2" fillId="0" borderId="0" xfId="0" applyNumberFormat="1" applyFont="1" applyBorder="1" applyAlignment="1">
      <alignment vertical="top"/>
    </xf>
    <xf numFmtId="0" fontId="10" fillId="0" borderId="0" xfId="0" applyFont="1" applyBorder="1" applyAlignment="1">
      <alignment wrapText="1"/>
    </xf>
    <xf numFmtId="0" fontId="10" fillId="2" borderId="0" xfId="0" applyNumberFormat="1" applyFont="1" applyFill="1" applyBorder="1" applyAlignment="1"/>
    <xf numFmtId="0" fontId="0" fillId="0" borderId="1" xfId="0" applyBorder="1"/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/>
    <xf numFmtId="2" fontId="10" fillId="0" borderId="1" xfId="0" applyNumberFormat="1" applyFont="1" applyBorder="1" applyAlignment="1">
      <alignment wrapText="1"/>
    </xf>
    <xf numFmtId="2" fontId="1" fillId="0" borderId="0" xfId="0" applyNumberFormat="1" applyFont="1" applyBorder="1"/>
    <xf numFmtId="49" fontId="19" fillId="0" borderId="0" xfId="0" applyNumberFormat="1" applyFont="1" applyBorder="1" applyAlignment="1">
      <alignment horizontal="center"/>
    </xf>
    <xf numFmtId="49" fontId="1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49" fontId="21" fillId="0" borderId="1" xfId="0" applyNumberFormat="1" applyFont="1" applyBorder="1" applyAlignment="1">
      <alignment vertical="top"/>
    </xf>
    <xf numFmtId="0" fontId="21" fillId="0" borderId="1" xfId="0" applyFont="1" applyBorder="1"/>
    <xf numFmtId="0" fontId="14" fillId="0" borderId="1" xfId="0" applyFont="1" applyBorder="1"/>
    <xf numFmtId="3" fontId="11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49" fontId="16" fillId="0" borderId="0" xfId="0" applyNumberFormat="1" applyFont="1" applyFill="1" applyAlignment="1">
      <alignment horizontal="center"/>
    </xf>
    <xf numFmtId="49" fontId="16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49" fontId="1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3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ajd&#250;hadh&#225;z_k&#252;lter&#252;let_bontott_&#193;razo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ÖSSZESÍTŐ"/>
      <sheetName val="061_2 hrsz aszfalt Összesítő"/>
      <sheetName val="061_2 hrsz aszfalt fel."/>
      <sheetName val="061_2 hrsz zk ÖSSZESÍTŐ"/>
      <sheetName val="061_2 hrsz zk Összesítő I.ütem"/>
      <sheetName val="061_2 hrsz zúzottkő út I. ütem"/>
      <sheetName val="061_2 hrsz zk Összesítő II.ütem"/>
      <sheetName val="061_2 hrsz zúzottkő út II. ütem"/>
    </sheetNames>
    <sheetDataSet>
      <sheetData sheetId="0"/>
      <sheetData sheetId="1">
        <row r="11">
          <cell r="E11">
            <v>0</v>
          </cell>
        </row>
        <row r="13">
          <cell r="E13">
            <v>0</v>
          </cell>
        </row>
        <row r="14">
          <cell r="E14"/>
        </row>
        <row r="16">
          <cell r="E16"/>
        </row>
      </sheetData>
      <sheetData sheetId="2"/>
      <sheetData sheetId="3">
        <row r="14">
          <cell r="E14">
            <v>0</v>
          </cell>
        </row>
        <row r="17">
          <cell r="E17"/>
        </row>
      </sheetData>
      <sheetData sheetId="4">
        <row r="12">
          <cell r="E12">
            <v>0</v>
          </cell>
        </row>
        <row r="15">
          <cell r="E15"/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view="pageBreakPreview" zoomScale="115" zoomScaleNormal="100" zoomScaleSheetLayoutView="115" workbookViewId="0">
      <selection activeCell="J15" sqref="J15"/>
    </sheetView>
  </sheetViews>
  <sheetFormatPr defaultRowHeight="15" x14ac:dyDescent="0.25"/>
  <cols>
    <col min="2" max="2" width="20.28515625" bestFit="1" customWidth="1"/>
    <col min="3" max="3" width="12.28515625" customWidth="1"/>
    <col min="5" max="5" width="13.5703125" bestFit="1" customWidth="1"/>
    <col min="6" max="6" width="12.28515625" bestFit="1" customWidth="1"/>
  </cols>
  <sheetData>
    <row r="1" spans="1:7" ht="18.75" x14ac:dyDescent="0.3">
      <c r="A1" s="132" t="s">
        <v>90</v>
      </c>
      <c r="B1" s="132"/>
      <c r="C1" s="132"/>
      <c r="D1" s="132"/>
      <c r="E1" s="132"/>
      <c r="F1" s="132"/>
      <c r="G1" s="132"/>
    </row>
    <row r="2" spans="1:7" ht="18.75" x14ac:dyDescent="0.3">
      <c r="A2" s="133"/>
      <c r="B2" s="133"/>
      <c r="C2" s="133"/>
      <c r="D2" s="133" t="s">
        <v>24</v>
      </c>
      <c r="E2" s="133"/>
      <c r="F2" s="133"/>
      <c r="G2" s="133"/>
    </row>
    <row r="3" spans="1:7" ht="18.75" x14ac:dyDescent="0.3">
      <c r="A3" s="133" t="s">
        <v>28</v>
      </c>
      <c r="B3" s="133"/>
      <c r="C3" s="133"/>
      <c r="D3" s="133"/>
      <c r="E3" s="133"/>
      <c r="F3" s="133"/>
      <c r="G3" s="133"/>
    </row>
    <row r="4" spans="1:7" ht="18.75" x14ac:dyDescent="0.3">
      <c r="A4" s="125"/>
      <c r="B4" s="125"/>
      <c r="C4" s="125"/>
      <c r="D4" s="125"/>
      <c r="E4" s="125"/>
      <c r="F4" s="125"/>
      <c r="G4" s="125"/>
    </row>
    <row r="5" spans="1:7" ht="18.75" x14ac:dyDescent="0.3">
      <c r="A5" s="125"/>
      <c r="B5" s="125"/>
      <c r="C5" s="125"/>
      <c r="D5" s="125"/>
      <c r="E5" s="125" t="s">
        <v>93</v>
      </c>
      <c r="F5" s="125" t="s">
        <v>94</v>
      </c>
      <c r="G5" s="125"/>
    </row>
    <row r="6" spans="1:7" ht="15.75" x14ac:dyDescent="0.25">
      <c r="A6" s="56"/>
      <c r="B6" s="28"/>
      <c r="C6" s="28"/>
      <c r="D6" s="28"/>
      <c r="E6" s="28"/>
      <c r="F6" s="28"/>
      <c r="G6" s="25"/>
    </row>
    <row r="7" spans="1:7" ht="15.75" x14ac:dyDescent="0.25">
      <c r="A7" s="57" t="s">
        <v>95</v>
      </c>
      <c r="B7" s="58" t="s">
        <v>96</v>
      </c>
      <c r="C7" s="28"/>
      <c r="D7" s="28"/>
      <c r="E7" s="51">
        <v>0</v>
      </c>
      <c r="F7" s="51">
        <v>0</v>
      </c>
      <c r="G7" s="25"/>
    </row>
    <row r="8" spans="1:7" ht="15.75" x14ac:dyDescent="0.25">
      <c r="A8" s="57"/>
      <c r="B8" s="58"/>
      <c r="C8" s="28"/>
      <c r="D8" s="28"/>
      <c r="E8" s="51"/>
      <c r="F8" s="51"/>
      <c r="G8" s="126"/>
    </row>
    <row r="9" spans="1:7" ht="15.75" x14ac:dyDescent="0.25">
      <c r="A9" s="57" t="s">
        <v>97</v>
      </c>
      <c r="B9" s="58" t="s">
        <v>98</v>
      </c>
      <c r="C9" s="28"/>
      <c r="D9" s="28"/>
      <c r="E9" s="51">
        <v>0</v>
      </c>
      <c r="F9" s="51">
        <v>0</v>
      </c>
      <c r="G9" s="126"/>
    </row>
    <row r="10" spans="1:7" ht="15.75" x14ac:dyDescent="0.25">
      <c r="A10" s="57"/>
      <c r="B10" s="58"/>
      <c r="C10" s="28"/>
      <c r="D10" s="28"/>
      <c r="E10" s="51"/>
      <c r="F10" s="51"/>
      <c r="G10" s="126"/>
    </row>
    <row r="11" spans="1:7" ht="15.75" x14ac:dyDescent="0.25">
      <c r="A11" s="57" t="s">
        <v>99</v>
      </c>
      <c r="B11" s="58" t="s">
        <v>100</v>
      </c>
      <c r="C11" s="28"/>
      <c r="D11" s="28"/>
      <c r="E11" s="51">
        <f>'[1]061_2 hrsz aszfalt Összesítő'!E11+'[1]061_2 hrsz zk Összesítő I.ütem'!E12</f>
        <v>0</v>
      </c>
      <c r="F11" s="51">
        <v>0</v>
      </c>
      <c r="G11" s="126"/>
    </row>
    <row r="12" spans="1:7" ht="15.75" x14ac:dyDescent="0.25">
      <c r="A12" s="57"/>
      <c r="B12" s="58"/>
      <c r="C12" s="28"/>
      <c r="D12" s="28"/>
      <c r="E12" s="51"/>
      <c r="F12" s="51"/>
      <c r="G12" s="126"/>
    </row>
    <row r="13" spans="1:7" ht="15.75" x14ac:dyDescent="0.25">
      <c r="A13" s="127" t="s">
        <v>106</v>
      </c>
      <c r="B13" s="128" t="s">
        <v>107</v>
      </c>
      <c r="C13" s="129"/>
      <c r="D13" s="129"/>
      <c r="E13" s="130">
        <f>'[1]061_2 hrsz aszfalt Összesítő'!E13+'[1]061_2 hrsz zk ÖSSZESÍTŐ'!E14</f>
        <v>0</v>
      </c>
      <c r="F13" s="130">
        <v>0</v>
      </c>
      <c r="G13" s="131"/>
    </row>
    <row r="14" spans="1:7" ht="15.75" x14ac:dyDescent="0.25">
      <c r="A14" s="57"/>
      <c r="B14" s="58"/>
      <c r="C14" s="28"/>
      <c r="D14" s="28"/>
      <c r="E14" s="51"/>
      <c r="F14" s="51"/>
      <c r="G14" s="126"/>
    </row>
    <row r="15" spans="1:7" ht="15.75" x14ac:dyDescent="0.25">
      <c r="A15" s="32" t="s">
        <v>101</v>
      </c>
      <c r="B15" s="30"/>
      <c r="C15" s="25"/>
      <c r="D15" s="25"/>
      <c r="E15" s="126">
        <f>SUM(E7:E13)</f>
        <v>0</v>
      </c>
      <c r="F15" s="126">
        <f>SUM(F7:F13)</f>
        <v>0</v>
      </c>
      <c r="G15" s="126"/>
    </row>
    <row r="16" spans="1:7" ht="15.75" x14ac:dyDescent="0.25">
      <c r="A16" s="27"/>
      <c r="B16" s="25"/>
      <c r="C16" s="25"/>
      <c r="D16" s="25"/>
      <c r="E16" s="25"/>
      <c r="F16" s="25"/>
      <c r="G16" s="25"/>
    </row>
    <row r="17" spans="1:7" ht="15.75" x14ac:dyDescent="0.25">
      <c r="A17" s="32" t="s">
        <v>102</v>
      </c>
      <c r="B17" s="26"/>
      <c r="C17" s="25"/>
      <c r="D17" s="25"/>
      <c r="E17" s="25"/>
      <c r="F17" s="126">
        <f>SUM(E15:F15)</f>
        <v>0</v>
      </c>
      <c r="G17" s="25"/>
    </row>
    <row r="18" spans="1:7" ht="15.75" x14ac:dyDescent="0.25">
      <c r="A18" s="27"/>
      <c r="B18" s="25"/>
      <c r="C18" s="25"/>
      <c r="D18" s="25"/>
      <c r="E18" s="25"/>
      <c r="F18" s="29"/>
      <c r="G18" s="25"/>
    </row>
    <row r="19" spans="1:7" ht="15.75" x14ac:dyDescent="0.25">
      <c r="A19" s="32" t="s">
        <v>103</v>
      </c>
      <c r="B19" s="25"/>
      <c r="C19" s="25"/>
      <c r="D19" s="25"/>
      <c r="E19" s="25"/>
      <c r="F19" s="126">
        <f>F17*0.27</f>
        <v>0</v>
      </c>
      <c r="G19" s="25"/>
    </row>
    <row r="20" spans="1:7" ht="15.75" x14ac:dyDescent="0.25">
      <c r="A20" s="27"/>
      <c r="B20" s="25"/>
      <c r="C20" s="25"/>
      <c r="D20" s="25"/>
      <c r="E20" s="25"/>
      <c r="F20" s="29"/>
      <c r="G20" s="25"/>
    </row>
    <row r="21" spans="1:7" ht="15.75" x14ac:dyDescent="0.25">
      <c r="A21" s="32" t="s">
        <v>104</v>
      </c>
      <c r="B21" s="25"/>
      <c r="C21" s="25"/>
      <c r="D21" s="25"/>
      <c r="E21" s="25"/>
      <c r="F21" s="126">
        <f>F17+F19</f>
        <v>0</v>
      </c>
      <c r="G21" s="25"/>
    </row>
    <row r="22" spans="1:7" ht="15.75" x14ac:dyDescent="0.25">
      <c r="A22" s="27"/>
      <c r="B22" s="25"/>
      <c r="C22" s="25"/>
      <c r="D22" s="25"/>
      <c r="E22" s="25"/>
      <c r="F22" s="25"/>
      <c r="G22" s="25"/>
    </row>
    <row r="23" spans="1:7" ht="15.75" x14ac:dyDescent="0.25">
      <c r="A23" s="27"/>
      <c r="B23" s="25"/>
      <c r="C23" s="25"/>
      <c r="D23" s="25"/>
      <c r="E23" s="25"/>
      <c r="F23" s="25"/>
      <c r="G23" s="25"/>
    </row>
    <row r="24" spans="1:7" ht="15.75" x14ac:dyDescent="0.25">
      <c r="A24" s="27"/>
      <c r="B24" s="25"/>
      <c r="C24" s="25"/>
      <c r="D24" s="25"/>
      <c r="E24" s="25"/>
      <c r="F24" s="25"/>
      <c r="G24" s="25"/>
    </row>
    <row r="25" spans="1:7" ht="15.75" x14ac:dyDescent="0.25">
      <c r="A25" s="27"/>
      <c r="B25" s="25"/>
      <c r="C25" s="25"/>
      <c r="D25" s="25"/>
      <c r="E25" s="25"/>
      <c r="F25" s="25"/>
      <c r="G25" s="25"/>
    </row>
    <row r="26" spans="1:7" ht="15.75" x14ac:dyDescent="0.25">
      <c r="A26" s="27"/>
      <c r="B26" s="25"/>
      <c r="C26" s="25"/>
      <c r="D26" s="25"/>
      <c r="E26" s="25"/>
      <c r="F26" s="25"/>
      <c r="G26" s="25"/>
    </row>
    <row r="27" spans="1:7" ht="15.75" x14ac:dyDescent="0.25">
      <c r="A27" s="27"/>
      <c r="B27" s="33">
        <v>43501</v>
      </c>
      <c r="C27" s="25"/>
      <c r="D27" s="25"/>
      <c r="E27" s="31"/>
      <c r="F27" s="31"/>
      <c r="G27" s="25"/>
    </row>
    <row r="28" spans="1:7" ht="15.75" x14ac:dyDescent="0.25">
      <c r="A28" s="27"/>
      <c r="B28" s="25"/>
      <c r="C28" s="25"/>
      <c r="D28" s="25"/>
      <c r="E28" s="25" t="s">
        <v>25</v>
      </c>
      <c r="F28" s="25"/>
      <c r="G28" s="25"/>
    </row>
    <row r="29" spans="1:7" ht="15.75" x14ac:dyDescent="0.25">
      <c r="A29" s="27"/>
      <c r="B29" s="25"/>
      <c r="C29" s="25"/>
      <c r="D29" s="25"/>
      <c r="E29" s="25" t="s">
        <v>26</v>
      </c>
      <c r="F29" s="25"/>
      <c r="G29" s="25"/>
    </row>
  </sheetData>
  <mergeCells count="3">
    <mergeCell ref="A1:G1"/>
    <mergeCell ref="A2:G2"/>
    <mergeCell ref="A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view="pageBreakPreview" zoomScale="115" zoomScaleNormal="100" zoomScaleSheetLayoutView="115" workbookViewId="0">
      <selection activeCell="A3" sqref="A3:G29"/>
    </sheetView>
  </sheetViews>
  <sheetFormatPr defaultRowHeight="15" x14ac:dyDescent="0.25"/>
  <cols>
    <col min="2" max="2" width="20.28515625" bestFit="1" customWidth="1"/>
    <col min="3" max="3" width="12.28515625" customWidth="1"/>
    <col min="5" max="5" width="13.5703125" bestFit="1" customWidth="1"/>
    <col min="6" max="6" width="12.28515625" bestFit="1" customWidth="1"/>
  </cols>
  <sheetData>
    <row r="1" spans="1:7" ht="18.75" x14ac:dyDescent="0.3">
      <c r="A1" s="133" t="s">
        <v>105</v>
      </c>
      <c r="B1" s="133"/>
      <c r="C1" s="133"/>
      <c r="D1" s="133"/>
      <c r="E1" s="133"/>
      <c r="F1" s="133"/>
      <c r="G1" s="133"/>
    </row>
    <row r="2" spans="1:7" ht="18.75" x14ac:dyDescent="0.3">
      <c r="A2" s="133"/>
      <c r="B2" s="133"/>
      <c r="C2" s="133"/>
      <c r="D2" s="133" t="s">
        <v>24</v>
      </c>
      <c r="E2" s="133"/>
      <c r="F2" s="133"/>
      <c r="G2" s="133"/>
    </row>
    <row r="3" spans="1:7" ht="18.75" x14ac:dyDescent="0.3">
      <c r="A3" s="133" t="s">
        <v>108</v>
      </c>
      <c r="B3" s="133"/>
      <c r="C3" s="133"/>
      <c r="D3" s="133"/>
      <c r="E3" s="133"/>
      <c r="F3" s="133"/>
      <c r="G3" s="133"/>
    </row>
    <row r="4" spans="1:7" ht="18.75" x14ac:dyDescent="0.3">
      <c r="A4" s="125"/>
      <c r="B4" s="125"/>
      <c r="C4" s="125"/>
      <c r="D4" s="125"/>
      <c r="E4" s="125"/>
      <c r="F4" s="125"/>
      <c r="G4" s="125"/>
    </row>
    <row r="5" spans="1:7" ht="18.75" x14ac:dyDescent="0.3">
      <c r="A5" s="125"/>
      <c r="B5" s="125"/>
      <c r="C5" s="125"/>
      <c r="D5" s="125"/>
      <c r="E5" s="125" t="s">
        <v>93</v>
      </c>
      <c r="F5" s="125" t="s">
        <v>94</v>
      </c>
      <c r="G5" s="125"/>
    </row>
    <row r="6" spans="1:7" ht="15.75" x14ac:dyDescent="0.25">
      <c r="A6" s="56"/>
      <c r="B6" s="28"/>
      <c r="C6" s="28"/>
      <c r="D6" s="28"/>
      <c r="E6" s="28"/>
      <c r="F6" s="28"/>
      <c r="G6" s="25"/>
    </row>
    <row r="7" spans="1:7" ht="15.75" x14ac:dyDescent="0.25">
      <c r="A7" s="57" t="s">
        <v>95</v>
      </c>
      <c r="B7" s="58" t="s">
        <v>96</v>
      </c>
      <c r="C7" s="28"/>
      <c r="D7" s="28"/>
      <c r="E7" s="51">
        <v>0</v>
      </c>
      <c r="F7" s="51">
        <v>0</v>
      </c>
      <c r="G7" s="25"/>
    </row>
    <row r="8" spans="1:7" ht="15.75" x14ac:dyDescent="0.25">
      <c r="A8" s="57"/>
      <c r="B8" s="58"/>
      <c r="C8" s="28"/>
      <c r="D8" s="28"/>
      <c r="E8" s="51"/>
      <c r="F8" s="51"/>
      <c r="G8" s="126"/>
    </row>
    <row r="9" spans="1:7" ht="15.75" x14ac:dyDescent="0.25">
      <c r="A9" s="57" t="s">
        <v>97</v>
      </c>
      <c r="B9" s="58" t="s">
        <v>98</v>
      </c>
      <c r="C9" s="28"/>
      <c r="D9" s="28"/>
      <c r="E9" s="51">
        <v>0</v>
      </c>
      <c r="F9" s="51">
        <v>0</v>
      </c>
      <c r="G9" s="126"/>
    </row>
    <row r="10" spans="1:7" ht="15.75" x14ac:dyDescent="0.25">
      <c r="A10" s="57"/>
      <c r="B10" s="58"/>
      <c r="C10" s="28"/>
      <c r="D10" s="28"/>
      <c r="E10" s="51"/>
      <c r="F10" s="51"/>
      <c r="G10" s="126"/>
    </row>
    <row r="11" spans="1:7" ht="15.75" x14ac:dyDescent="0.25">
      <c r="A11" s="57" t="s">
        <v>99</v>
      </c>
      <c r="B11" s="58" t="s">
        <v>100</v>
      </c>
      <c r="C11" s="28"/>
      <c r="D11" s="28"/>
      <c r="E11" s="51">
        <f>'[1]061_2 hrsz aszfalt Összesítő'!E11+'[1]061_2 hrsz zk Összesítő I.ütem'!E12</f>
        <v>0</v>
      </c>
      <c r="F11" s="51">
        <v>0</v>
      </c>
      <c r="G11" s="126"/>
    </row>
    <row r="12" spans="1:7" ht="15.75" x14ac:dyDescent="0.25">
      <c r="A12" s="57"/>
      <c r="B12" s="58"/>
      <c r="C12" s="28"/>
      <c r="D12" s="28"/>
      <c r="E12" s="51"/>
      <c r="F12" s="51"/>
      <c r="G12" s="126"/>
    </row>
    <row r="13" spans="1:7" ht="15.75" x14ac:dyDescent="0.25">
      <c r="A13" s="127" t="s">
        <v>106</v>
      </c>
      <c r="B13" s="128" t="s">
        <v>107</v>
      </c>
      <c r="C13" s="129"/>
      <c r="D13" s="129"/>
      <c r="E13" s="130">
        <f>'[1]061_2 hrsz aszfalt Összesítő'!E13+'[1]061_2 hrsz zk ÖSSZESÍTŐ'!E14</f>
        <v>0</v>
      </c>
      <c r="F13" s="130">
        <v>0</v>
      </c>
      <c r="G13" s="131"/>
    </row>
    <row r="14" spans="1:7" ht="15.75" x14ac:dyDescent="0.25">
      <c r="A14" s="57"/>
      <c r="B14" s="58"/>
      <c r="C14" s="28"/>
      <c r="D14" s="28"/>
      <c r="E14" s="51"/>
      <c r="F14" s="51"/>
      <c r="G14" s="126"/>
    </row>
    <row r="15" spans="1:7" ht="15.75" x14ac:dyDescent="0.25">
      <c r="A15" s="32" t="s">
        <v>101</v>
      </c>
      <c r="B15" s="30"/>
      <c r="C15" s="25"/>
      <c r="D15" s="25"/>
      <c r="E15" s="126">
        <f>SUM(E7:E13)</f>
        <v>0</v>
      </c>
      <c r="F15" s="126">
        <f>SUM(F7:F13)</f>
        <v>0</v>
      </c>
      <c r="G15" s="126"/>
    </row>
    <row r="16" spans="1:7" ht="15.75" x14ac:dyDescent="0.25">
      <c r="A16" s="27"/>
      <c r="B16" s="25"/>
      <c r="C16" s="25"/>
      <c r="D16" s="25"/>
      <c r="E16" s="25"/>
      <c r="F16" s="25"/>
      <c r="G16" s="25"/>
    </row>
    <row r="17" spans="1:7" ht="15.75" x14ac:dyDescent="0.25">
      <c r="A17" s="32" t="s">
        <v>102</v>
      </c>
      <c r="B17" s="26"/>
      <c r="C17" s="25"/>
      <c r="D17" s="25"/>
      <c r="E17" s="25"/>
      <c r="F17" s="126">
        <f>SUM(E15:F15)</f>
        <v>0</v>
      </c>
      <c r="G17" s="25"/>
    </row>
    <row r="18" spans="1:7" ht="15.75" x14ac:dyDescent="0.25">
      <c r="A18" s="27"/>
      <c r="B18" s="25"/>
      <c r="C18" s="25"/>
      <c r="D18" s="25"/>
      <c r="E18" s="25"/>
      <c r="F18" s="29"/>
      <c r="G18" s="25"/>
    </row>
    <row r="19" spans="1:7" ht="15.75" x14ac:dyDescent="0.25">
      <c r="A19" s="32" t="s">
        <v>103</v>
      </c>
      <c r="B19" s="25"/>
      <c r="C19" s="25"/>
      <c r="D19" s="25"/>
      <c r="E19" s="25"/>
      <c r="F19" s="126">
        <f>F17*0.27</f>
        <v>0</v>
      </c>
      <c r="G19" s="25"/>
    </row>
    <row r="20" spans="1:7" ht="15.75" x14ac:dyDescent="0.25">
      <c r="A20" s="27"/>
      <c r="B20" s="25"/>
      <c r="C20" s="25"/>
      <c r="D20" s="25"/>
      <c r="E20" s="25"/>
      <c r="F20" s="29"/>
      <c r="G20" s="25"/>
    </row>
    <row r="21" spans="1:7" ht="15.75" x14ac:dyDescent="0.25">
      <c r="A21" s="32" t="s">
        <v>104</v>
      </c>
      <c r="B21" s="25"/>
      <c r="C21" s="25"/>
      <c r="D21" s="25"/>
      <c r="E21" s="25"/>
      <c r="F21" s="126">
        <f>F17+F19</f>
        <v>0</v>
      </c>
      <c r="G21" s="25"/>
    </row>
    <row r="22" spans="1:7" ht="15.75" x14ac:dyDescent="0.25">
      <c r="A22" s="27"/>
      <c r="B22" s="25"/>
      <c r="C22" s="25"/>
      <c r="D22" s="25"/>
      <c r="E22" s="25"/>
      <c r="F22" s="25"/>
      <c r="G22" s="25"/>
    </row>
    <row r="23" spans="1:7" ht="15.75" x14ac:dyDescent="0.25">
      <c r="A23" s="27"/>
      <c r="B23" s="25"/>
      <c r="C23" s="25"/>
      <c r="D23" s="25"/>
      <c r="E23" s="25"/>
      <c r="F23" s="25"/>
      <c r="G23" s="25"/>
    </row>
    <row r="24" spans="1:7" ht="15.75" x14ac:dyDescent="0.25">
      <c r="A24" s="27"/>
      <c r="B24" s="25"/>
      <c r="C24" s="25"/>
      <c r="D24" s="25"/>
      <c r="E24" s="25"/>
      <c r="F24" s="25"/>
      <c r="G24" s="25"/>
    </row>
    <row r="25" spans="1:7" ht="15.75" x14ac:dyDescent="0.25">
      <c r="A25" s="27"/>
      <c r="B25" s="25"/>
      <c r="C25" s="25"/>
      <c r="D25" s="25"/>
      <c r="E25" s="25"/>
      <c r="F25" s="25"/>
      <c r="G25" s="25"/>
    </row>
    <row r="26" spans="1:7" ht="15.75" x14ac:dyDescent="0.25">
      <c r="A26" s="27"/>
      <c r="B26" s="25"/>
      <c r="C26" s="25"/>
      <c r="D26" s="25"/>
      <c r="E26" s="25"/>
      <c r="F26" s="25"/>
      <c r="G26" s="25"/>
    </row>
    <row r="27" spans="1:7" ht="15.75" x14ac:dyDescent="0.25">
      <c r="A27" s="27"/>
      <c r="B27" s="33">
        <v>43501</v>
      </c>
      <c r="C27" s="25"/>
      <c r="D27" s="25"/>
      <c r="E27" s="31"/>
      <c r="F27" s="31"/>
      <c r="G27" s="25"/>
    </row>
    <row r="28" spans="1:7" ht="15.75" x14ac:dyDescent="0.25">
      <c r="A28" s="27"/>
      <c r="B28" s="25"/>
      <c r="C28" s="25"/>
      <c r="D28" s="25"/>
      <c r="E28" s="25" t="s">
        <v>25</v>
      </c>
      <c r="F28" s="25"/>
      <c r="G28" s="25"/>
    </row>
    <row r="29" spans="1:7" ht="15.75" x14ac:dyDescent="0.25">
      <c r="A29" s="27"/>
      <c r="B29" s="25"/>
      <c r="C29" s="25"/>
      <c r="D29" s="25"/>
      <c r="E29" s="25" t="s">
        <v>26</v>
      </c>
      <c r="F29" s="25"/>
      <c r="G29" s="25"/>
    </row>
  </sheetData>
  <mergeCells count="3">
    <mergeCell ref="A1:G1"/>
    <mergeCell ref="A2:G2"/>
    <mergeCell ref="A3:G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view="pageBreakPreview" topLeftCell="A52" zoomScale="85" zoomScaleNormal="100" zoomScaleSheetLayoutView="85" workbookViewId="0">
      <selection activeCell="E9" sqref="E9"/>
    </sheetView>
  </sheetViews>
  <sheetFormatPr defaultColWidth="9" defaultRowHeight="15" x14ac:dyDescent="0.25"/>
  <cols>
    <col min="1" max="1" width="9.140625" style="24" customWidth="1"/>
    <col min="2" max="2" width="13.85546875" style="22" customWidth="1"/>
    <col min="3" max="4" width="9" style="22"/>
    <col min="5" max="5" width="39.7109375" style="22" customWidth="1"/>
    <col min="6" max="6" width="9.28515625" style="22" customWidth="1"/>
    <col min="7" max="7" width="38.28515625" style="22" customWidth="1"/>
    <col min="8" max="8" width="9.140625" style="21" bestFit="1" customWidth="1"/>
    <col min="9" max="9" width="9.5703125" style="22" customWidth="1"/>
    <col min="10" max="11" width="9" style="22"/>
    <col min="12" max="12" width="12" style="22" bestFit="1" customWidth="1"/>
    <col min="13" max="16384" width="9" style="22"/>
  </cols>
  <sheetData>
    <row r="1" spans="1:11" ht="15.75" x14ac:dyDescent="0.25">
      <c r="A1" s="136" t="s">
        <v>90</v>
      </c>
      <c r="B1" s="136"/>
      <c r="C1" s="136"/>
      <c r="D1" s="136"/>
      <c r="E1" s="136"/>
      <c r="F1" s="136"/>
      <c r="G1" s="136"/>
      <c r="H1" s="136"/>
      <c r="I1" s="136"/>
    </row>
    <row r="2" spans="1:11" ht="15" customHeight="1" x14ac:dyDescent="0.25">
      <c r="A2" s="136" t="s">
        <v>43</v>
      </c>
      <c r="B2" s="136"/>
      <c r="C2" s="136"/>
      <c r="D2" s="136"/>
      <c r="E2" s="136"/>
      <c r="F2" s="136"/>
      <c r="G2" s="136"/>
      <c r="H2" s="136"/>
      <c r="I2" s="136"/>
    </row>
    <row r="3" spans="1:11" ht="15" customHeight="1" x14ac:dyDescent="0.25">
      <c r="A3" s="50"/>
      <c r="B3" s="49"/>
      <c r="C3" s="49"/>
      <c r="D3" s="49"/>
      <c r="E3" s="49"/>
      <c r="F3" s="49"/>
      <c r="G3" s="49"/>
      <c r="H3" s="60"/>
      <c r="I3" s="49"/>
    </row>
    <row r="4" spans="1:11" x14ac:dyDescent="0.25">
      <c r="A4" s="77"/>
      <c r="B4" s="78"/>
      <c r="C4" s="78"/>
      <c r="D4" s="49"/>
      <c r="E4" s="49"/>
      <c r="F4" s="49"/>
      <c r="G4" s="49"/>
      <c r="H4" s="47" t="s">
        <v>3</v>
      </c>
      <c r="I4" s="61" t="s">
        <v>4</v>
      </c>
    </row>
    <row r="5" spans="1:11" ht="15.75" x14ac:dyDescent="0.25">
      <c r="A5" s="52" t="s">
        <v>6</v>
      </c>
      <c r="B5" s="53" t="s">
        <v>13</v>
      </c>
      <c r="C5" s="41"/>
      <c r="D5" s="41"/>
      <c r="E5" s="41"/>
      <c r="F5" s="41"/>
      <c r="G5" s="41"/>
      <c r="H5" s="42"/>
      <c r="I5" s="41"/>
    </row>
    <row r="6" spans="1:11" x14ac:dyDescent="0.25">
      <c r="A6" s="62"/>
      <c r="B6" s="63"/>
      <c r="C6" s="44"/>
      <c r="D6" s="44"/>
      <c r="E6" s="44"/>
      <c r="F6" s="44"/>
      <c r="G6" s="44"/>
      <c r="H6" s="42"/>
      <c r="I6" s="41"/>
    </row>
    <row r="7" spans="1:11" ht="24.75" customHeight="1" x14ac:dyDescent="0.25">
      <c r="A7" s="54" t="s">
        <v>7</v>
      </c>
      <c r="B7" s="135" t="s">
        <v>18</v>
      </c>
      <c r="C7" s="135"/>
      <c r="D7" s="135"/>
      <c r="E7" s="135"/>
      <c r="F7" s="135"/>
      <c r="G7" s="135"/>
      <c r="H7" s="42"/>
      <c r="I7" s="42"/>
      <c r="K7" s="3"/>
    </row>
    <row r="8" spans="1:11" x14ac:dyDescent="0.25">
      <c r="A8" s="64"/>
      <c r="B8" s="65"/>
      <c r="C8" s="64"/>
      <c r="D8" s="64"/>
      <c r="E8" s="64"/>
      <c r="F8" s="64"/>
      <c r="G8" s="64"/>
      <c r="H8" s="42"/>
      <c r="I8" s="42"/>
      <c r="K8" s="3"/>
    </row>
    <row r="9" spans="1:11" x14ac:dyDescent="0.25">
      <c r="A9" s="46"/>
      <c r="B9" s="41" t="s">
        <v>20</v>
      </c>
      <c r="C9" s="41" t="s">
        <v>50</v>
      </c>
      <c r="D9" s="41"/>
      <c r="E9" s="41"/>
      <c r="F9" s="42">
        <f>1802.59*0.2</f>
        <v>360.52</v>
      </c>
      <c r="G9" s="41" t="s">
        <v>0</v>
      </c>
      <c r="H9" s="42">
        <f>F11</f>
        <v>542.14</v>
      </c>
      <c r="I9" s="42" t="s">
        <v>0</v>
      </c>
      <c r="K9" s="4"/>
    </row>
    <row r="10" spans="1:11" x14ac:dyDescent="0.25">
      <c r="A10" s="19"/>
      <c r="B10" s="66" t="s">
        <v>1</v>
      </c>
      <c r="C10" s="103" t="s">
        <v>58</v>
      </c>
      <c r="D10" s="40"/>
      <c r="E10" s="40"/>
      <c r="F10" s="59">
        <f>(444.75*0.4)+(24.77*0.15)</f>
        <v>181.62</v>
      </c>
      <c r="G10" s="40" t="s">
        <v>0</v>
      </c>
      <c r="H10" s="42"/>
      <c r="I10" s="42"/>
      <c r="K10" s="4"/>
    </row>
    <row r="11" spans="1:11" x14ac:dyDescent="0.25">
      <c r="A11" s="19"/>
      <c r="B11" s="45" t="s">
        <v>2</v>
      </c>
      <c r="C11" s="41"/>
      <c r="D11" s="41"/>
      <c r="E11" s="41"/>
      <c r="F11" s="41">
        <f>SUM(F9:F10)</f>
        <v>542.14</v>
      </c>
      <c r="G11" s="41" t="s">
        <v>0</v>
      </c>
      <c r="H11" s="42"/>
      <c r="I11" s="42"/>
    </row>
    <row r="12" spans="1:11" s="37" customFormat="1" x14ac:dyDescent="0.25">
      <c r="A12" s="19"/>
      <c r="B12" s="45"/>
      <c r="C12" s="41"/>
      <c r="D12" s="41"/>
      <c r="E12" s="41"/>
      <c r="F12" s="41"/>
      <c r="G12" s="41"/>
      <c r="H12" s="42"/>
      <c r="I12" s="42"/>
    </row>
    <row r="13" spans="1:11" s="37" customFormat="1" ht="24.75" x14ac:dyDescent="0.25">
      <c r="A13" s="54" t="s">
        <v>29</v>
      </c>
      <c r="B13" s="135" t="s">
        <v>30</v>
      </c>
      <c r="C13" s="135"/>
      <c r="D13" s="135"/>
      <c r="E13" s="135"/>
      <c r="F13" s="135"/>
      <c r="G13" s="135"/>
      <c r="H13" s="6">
        <f>F14</f>
        <v>196.03</v>
      </c>
      <c r="I13" s="43" t="s">
        <v>0</v>
      </c>
    </row>
    <row r="14" spans="1:11" s="37" customFormat="1" x14ac:dyDescent="0.25">
      <c r="A14" s="73"/>
      <c r="B14" s="44" t="s">
        <v>8</v>
      </c>
      <c r="C14" s="104" t="s">
        <v>57</v>
      </c>
      <c r="D14" s="44"/>
      <c r="E14" s="87"/>
      <c r="F14" s="43">
        <f>816.81*0.24</f>
        <v>196.03</v>
      </c>
      <c r="G14" s="44" t="s">
        <v>0</v>
      </c>
      <c r="H14" s="6"/>
      <c r="I14" s="6"/>
    </row>
    <row r="15" spans="1:11" s="37" customFormat="1" x14ac:dyDescent="0.25">
      <c r="A15" s="19"/>
      <c r="B15" s="45"/>
      <c r="C15" s="41"/>
      <c r="D15" s="41"/>
      <c r="E15" s="41"/>
      <c r="F15" s="41"/>
      <c r="G15" s="41"/>
      <c r="H15" s="42"/>
      <c r="I15" s="42"/>
    </row>
    <row r="16" spans="1:11" s="37" customFormat="1" ht="24.75" x14ac:dyDescent="0.25">
      <c r="A16" s="54" t="s">
        <v>31</v>
      </c>
      <c r="B16" s="135" t="s">
        <v>32</v>
      </c>
      <c r="C16" s="135"/>
      <c r="D16" s="135"/>
      <c r="E16" s="135"/>
      <c r="F16" s="135"/>
      <c r="G16" s="135"/>
      <c r="H16" s="6"/>
      <c r="I16" s="6"/>
    </row>
    <row r="17" spans="1:11" s="37" customFormat="1" x14ac:dyDescent="0.25">
      <c r="A17" s="54"/>
      <c r="B17" s="44" t="s">
        <v>8</v>
      </c>
      <c r="C17" s="44" t="s">
        <v>54</v>
      </c>
      <c r="D17" s="44"/>
      <c r="E17" s="87"/>
      <c r="F17" s="43">
        <v>816.81</v>
      </c>
      <c r="G17" s="44" t="s">
        <v>33</v>
      </c>
      <c r="H17" s="6">
        <f>F17</f>
        <v>816.81</v>
      </c>
      <c r="I17" s="8" t="s">
        <v>33</v>
      </c>
    </row>
    <row r="18" spans="1:11" s="37" customFormat="1" x14ac:dyDescent="0.25">
      <c r="A18" s="19"/>
      <c r="B18" s="45"/>
      <c r="C18" s="41"/>
      <c r="D18" s="41"/>
      <c r="E18" s="41"/>
      <c r="F18" s="41"/>
      <c r="G18" s="41"/>
      <c r="H18" s="42"/>
      <c r="I18" s="42"/>
    </row>
    <row r="19" spans="1:11" s="37" customFormat="1" ht="24.75" x14ac:dyDescent="0.25">
      <c r="A19" s="54" t="s">
        <v>34</v>
      </c>
      <c r="B19" s="135" t="s">
        <v>49</v>
      </c>
      <c r="C19" s="135"/>
      <c r="D19" s="135"/>
      <c r="E19" s="135"/>
      <c r="F19" s="135"/>
      <c r="G19" s="135"/>
      <c r="H19" s="6"/>
      <c r="I19" s="8"/>
    </row>
    <row r="20" spans="1:11" s="37" customFormat="1" x14ac:dyDescent="0.25">
      <c r="A20" s="54"/>
      <c r="B20" s="44" t="s">
        <v>8</v>
      </c>
      <c r="C20" s="44" t="s">
        <v>54</v>
      </c>
      <c r="D20" s="44"/>
      <c r="E20" s="87"/>
      <c r="F20" s="43">
        <v>816.81</v>
      </c>
      <c r="G20" s="96" t="s">
        <v>33</v>
      </c>
      <c r="H20" s="6">
        <f>F20</f>
        <v>816.81</v>
      </c>
      <c r="I20" s="8" t="s">
        <v>33</v>
      </c>
    </row>
    <row r="21" spans="1:11" s="37" customFormat="1" x14ac:dyDescent="0.25">
      <c r="A21" s="19"/>
      <c r="B21" s="45"/>
      <c r="C21" s="41"/>
      <c r="D21" s="41"/>
      <c r="E21" s="41"/>
      <c r="F21" s="41"/>
      <c r="G21" s="41"/>
      <c r="H21" s="42"/>
      <c r="I21" s="42"/>
    </row>
    <row r="22" spans="1:11" ht="25.9" customHeight="1" x14ac:dyDescent="0.25">
      <c r="A22" s="54" t="s">
        <v>36</v>
      </c>
      <c r="B22" s="135" t="s">
        <v>48</v>
      </c>
      <c r="C22" s="135"/>
      <c r="D22" s="135"/>
      <c r="E22" s="135"/>
      <c r="F22" s="135"/>
      <c r="G22" s="135"/>
      <c r="H22" s="6"/>
      <c r="I22" s="6"/>
      <c r="K22" s="4"/>
    </row>
    <row r="23" spans="1:11" s="37" customFormat="1" x14ac:dyDescent="0.25">
      <c r="A23" s="48"/>
      <c r="B23" s="44" t="s">
        <v>8</v>
      </c>
      <c r="C23" s="34" t="s">
        <v>55</v>
      </c>
      <c r="D23" s="34"/>
      <c r="E23" s="34"/>
      <c r="F23" s="36">
        <f>816.81*0.2</f>
        <v>163.36000000000001</v>
      </c>
      <c r="G23" s="34" t="s">
        <v>0</v>
      </c>
      <c r="H23" s="6">
        <f>F23</f>
        <v>163.36000000000001</v>
      </c>
      <c r="I23" s="36" t="s">
        <v>0</v>
      </c>
      <c r="K23" s="4"/>
    </row>
    <row r="24" spans="1:11" s="37" customFormat="1" x14ac:dyDescent="0.25">
      <c r="A24" s="81"/>
      <c r="B24" s="45"/>
      <c r="C24" s="41"/>
      <c r="D24" s="41"/>
      <c r="E24" s="41"/>
      <c r="F24" s="41"/>
      <c r="G24" s="41"/>
      <c r="H24" s="42"/>
      <c r="I24" s="42"/>
      <c r="K24" s="4"/>
    </row>
    <row r="25" spans="1:11" s="37" customFormat="1" ht="28.9" customHeight="1" x14ac:dyDescent="0.25">
      <c r="A25" s="54" t="s">
        <v>45</v>
      </c>
      <c r="B25" s="135" t="s">
        <v>44</v>
      </c>
      <c r="C25" s="135"/>
      <c r="D25" s="135"/>
      <c r="E25" s="135"/>
      <c r="F25" s="135"/>
      <c r="G25" s="135"/>
      <c r="H25" s="42"/>
      <c r="I25" s="42"/>
      <c r="K25" s="4"/>
    </row>
    <row r="26" spans="1:11" s="37" customFormat="1" x14ac:dyDescent="0.25">
      <c r="A26" s="81"/>
      <c r="B26" s="98" t="s">
        <v>8</v>
      </c>
      <c r="C26" s="105" t="s">
        <v>56</v>
      </c>
      <c r="D26" s="97"/>
      <c r="E26" s="97"/>
      <c r="F26" s="99">
        <f>816.81*0.15</f>
        <v>122.52</v>
      </c>
      <c r="G26" s="34" t="s">
        <v>0</v>
      </c>
      <c r="H26" s="42">
        <f>F26</f>
        <v>122.52</v>
      </c>
      <c r="I26" s="42" t="s">
        <v>0</v>
      </c>
      <c r="K26" s="4"/>
    </row>
    <row r="27" spans="1:11" s="37" customFormat="1" x14ac:dyDescent="0.25">
      <c r="A27" s="81"/>
      <c r="B27" s="45"/>
      <c r="C27" s="41"/>
      <c r="D27" s="41"/>
      <c r="E27" s="41"/>
      <c r="F27" s="41"/>
      <c r="G27" s="41"/>
      <c r="H27" s="42"/>
      <c r="I27" s="42"/>
      <c r="K27" s="4"/>
    </row>
    <row r="28" spans="1:11" ht="32.25" customHeight="1" x14ac:dyDescent="0.25">
      <c r="A28" s="54" t="s">
        <v>5</v>
      </c>
      <c r="B28" s="135" t="s">
        <v>10</v>
      </c>
      <c r="C28" s="135" t="s">
        <v>9</v>
      </c>
      <c r="D28" s="135" t="s">
        <v>9</v>
      </c>
      <c r="E28" s="135" t="s">
        <v>9</v>
      </c>
      <c r="F28" s="135" t="s">
        <v>9</v>
      </c>
      <c r="G28" s="135" t="s">
        <v>9</v>
      </c>
      <c r="H28" s="42"/>
      <c r="I28" s="42"/>
    </row>
    <row r="29" spans="1:11" s="23" customFormat="1" x14ac:dyDescent="0.25">
      <c r="A29" s="48"/>
      <c r="B29" s="34" t="s">
        <v>11</v>
      </c>
      <c r="C29" s="34" t="s">
        <v>50</v>
      </c>
      <c r="D29" s="34"/>
      <c r="E29" s="34"/>
      <c r="F29" s="36">
        <f>1802.59*0.2</f>
        <v>360.52</v>
      </c>
      <c r="G29" s="34" t="s">
        <v>0</v>
      </c>
      <c r="H29" s="39">
        <f>F29</f>
        <v>360.52</v>
      </c>
      <c r="I29" s="39" t="s">
        <v>0</v>
      </c>
    </row>
    <row r="30" spans="1:11" s="23" customFormat="1" x14ac:dyDescent="0.25">
      <c r="A30" s="48"/>
      <c r="B30" s="34"/>
      <c r="C30" s="34"/>
      <c r="D30" s="34"/>
      <c r="E30" s="34"/>
      <c r="F30" s="34"/>
      <c r="G30" s="34"/>
      <c r="H30" s="39"/>
      <c r="I30" s="39"/>
    </row>
    <row r="31" spans="1:11" ht="27.75" customHeight="1" x14ac:dyDescent="0.25">
      <c r="A31" s="54" t="s">
        <v>12</v>
      </c>
      <c r="B31" s="134" t="s">
        <v>16</v>
      </c>
      <c r="C31" s="134"/>
      <c r="D31" s="134"/>
      <c r="E31" s="134"/>
      <c r="F31" s="134"/>
      <c r="G31" s="134"/>
      <c r="H31" s="43"/>
      <c r="I31" s="43"/>
    </row>
    <row r="32" spans="1:11" s="23" customFormat="1" x14ac:dyDescent="0.25">
      <c r="A32" s="12"/>
      <c r="B32" s="40" t="s">
        <v>11</v>
      </c>
      <c r="C32" s="40" t="s">
        <v>51</v>
      </c>
      <c r="D32" s="40"/>
      <c r="E32" s="40"/>
      <c r="F32" s="59">
        <f>1802.59</f>
        <v>1802.59</v>
      </c>
      <c r="G32" s="40" t="s">
        <v>33</v>
      </c>
      <c r="H32" s="59">
        <f>F32</f>
        <v>1802.59</v>
      </c>
      <c r="I32" s="59" t="s">
        <v>33</v>
      </c>
    </row>
    <row r="33" spans="1:12" x14ac:dyDescent="0.25">
      <c r="A33" s="50"/>
      <c r="B33" s="41"/>
      <c r="C33" s="41"/>
      <c r="D33" s="41"/>
      <c r="E33" s="41"/>
      <c r="F33" s="41"/>
      <c r="G33" s="41"/>
      <c r="H33" s="60"/>
      <c r="I33" s="60"/>
    </row>
    <row r="34" spans="1:12" x14ac:dyDescent="0.25">
      <c r="A34" s="50"/>
      <c r="B34" s="41"/>
      <c r="C34" s="41"/>
      <c r="D34" s="41"/>
      <c r="E34" s="41"/>
      <c r="F34" s="41"/>
      <c r="G34" s="41"/>
      <c r="H34" s="60"/>
      <c r="I34" s="60"/>
    </row>
    <row r="35" spans="1:12" ht="15.75" x14ac:dyDescent="0.25">
      <c r="A35" s="52" t="s">
        <v>6</v>
      </c>
      <c r="B35" s="53" t="s">
        <v>14</v>
      </c>
      <c r="C35" s="41"/>
      <c r="D35" s="41"/>
      <c r="E35" s="41"/>
      <c r="F35" s="41"/>
      <c r="G35" s="41"/>
      <c r="H35" s="42"/>
      <c r="I35" s="47"/>
    </row>
    <row r="36" spans="1:12" x14ac:dyDescent="0.25">
      <c r="A36" s="46"/>
      <c r="B36" s="67"/>
      <c r="C36" s="41"/>
      <c r="D36" s="41"/>
      <c r="E36" s="41"/>
      <c r="F36" s="41"/>
      <c r="G36" s="41"/>
      <c r="H36" s="42"/>
      <c r="I36" s="42"/>
      <c r="L36" s="2"/>
    </row>
    <row r="37" spans="1:12" ht="72.599999999999994" customHeight="1" x14ac:dyDescent="0.25">
      <c r="A37" s="54" t="s">
        <v>21</v>
      </c>
      <c r="B37" s="134" t="s">
        <v>22</v>
      </c>
      <c r="C37" s="134"/>
      <c r="D37" s="134"/>
      <c r="E37" s="134"/>
      <c r="F37" s="134"/>
      <c r="G37" s="134"/>
      <c r="H37" s="42"/>
      <c r="I37" s="42"/>
      <c r="L37" s="2"/>
    </row>
    <row r="38" spans="1:12" x14ac:dyDescent="0.25">
      <c r="A38" s="54"/>
      <c r="B38" s="16"/>
      <c r="C38" s="106" t="s">
        <v>60</v>
      </c>
      <c r="D38" s="101"/>
      <c r="E38" s="101"/>
      <c r="F38" s="18">
        <v>41.3</v>
      </c>
      <c r="G38" s="38" t="s">
        <v>0</v>
      </c>
      <c r="H38" s="42">
        <f>F39</f>
        <v>41.3</v>
      </c>
      <c r="I38" s="42" t="s">
        <v>0</v>
      </c>
      <c r="L38" s="2"/>
    </row>
    <row r="39" spans="1:12" s="37" customFormat="1" ht="14.45" customHeight="1" x14ac:dyDescent="0.25">
      <c r="A39" s="54"/>
      <c r="B39" s="16" t="s">
        <v>2</v>
      </c>
      <c r="C39" s="17"/>
      <c r="D39" s="101"/>
      <c r="E39" s="101"/>
      <c r="F39" s="18">
        <f>SUM(F38:F38)</f>
        <v>41.3</v>
      </c>
      <c r="G39" s="38" t="s">
        <v>0</v>
      </c>
      <c r="H39" s="42"/>
      <c r="I39" s="42"/>
      <c r="L39" s="2"/>
    </row>
    <row r="40" spans="1:12" s="37" customFormat="1" ht="14.45" customHeight="1" x14ac:dyDescent="0.25">
      <c r="A40" s="54"/>
      <c r="B40" s="16"/>
      <c r="C40" s="17"/>
      <c r="D40" s="101"/>
      <c r="E40" s="101"/>
      <c r="F40" s="18"/>
      <c r="G40" s="38"/>
      <c r="H40" s="42"/>
      <c r="I40" s="42"/>
      <c r="L40" s="2"/>
    </row>
    <row r="41" spans="1:12" s="37" customFormat="1" ht="43.9" customHeight="1" x14ac:dyDescent="0.25">
      <c r="A41" s="54" t="s">
        <v>46</v>
      </c>
      <c r="B41" s="134" t="s">
        <v>47</v>
      </c>
      <c r="C41" s="134"/>
      <c r="D41" s="134"/>
      <c r="E41" s="134"/>
      <c r="F41" s="134"/>
      <c r="G41" s="134"/>
      <c r="H41" s="43"/>
      <c r="I41" s="43"/>
      <c r="L41" s="2"/>
    </row>
    <row r="42" spans="1:12" s="37" customFormat="1" ht="14.45" customHeight="1" x14ac:dyDescent="0.25">
      <c r="A42" s="73"/>
      <c r="B42" s="44" t="s">
        <v>8</v>
      </c>
      <c r="C42" s="34" t="s">
        <v>53</v>
      </c>
      <c r="D42" s="34"/>
      <c r="E42" s="34"/>
      <c r="F42" s="36">
        <f>727.98*0.05</f>
        <v>36.4</v>
      </c>
      <c r="G42" s="34" t="s">
        <v>0</v>
      </c>
      <c r="H42" s="43">
        <f>F42</f>
        <v>36.4</v>
      </c>
      <c r="I42" s="36" t="s">
        <v>0</v>
      </c>
      <c r="L42" s="2"/>
    </row>
    <row r="43" spans="1:12" x14ac:dyDescent="0.25">
      <c r="A43" s="50"/>
      <c r="B43" s="67"/>
      <c r="C43" s="41"/>
      <c r="D43" s="41"/>
      <c r="E43" s="41"/>
      <c r="F43" s="41"/>
      <c r="G43" s="41"/>
      <c r="H43" s="60"/>
      <c r="I43" s="60"/>
      <c r="L43" s="2"/>
    </row>
    <row r="44" spans="1:12" ht="61.15" customHeight="1" x14ac:dyDescent="0.25">
      <c r="A44" s="14" t="s">
        <v>27</v>
      </c>
      <c r="B44" s="134" t="s">
        <v>19</v>
      </c>
      <c r="C44" s="134"/>
      <c r="D44" s="134"/>
      <c r="E44" s="134"/>
      <c r="F44" s="134"/>
      <c r="G44" s="134"/>
      <c r="H44" s="43"/>
      <c r="I44" s="43"/>
      <c r="L44" s="2"/>
    </row>
    <row r="45" spans="1:12" x14ac:dyDescent="0.25">
      <c r="A45" s="48"/>
      <c r="B45" s="16" t="s">
        <v>8</v>
      </c>
      <c r="C45" s="17" t="s">
        <v>52</v>
      </c>
      <c r="D45" s="16"/>
      <c r="E45" s="16"/>
      <c r="F45" s="68">
        <f>2513.77*0.04</f>
        <v>100.55</v>
      </c>
      <c r="G45" s="16" t="s">
        <v>0</v>
      </c>
      <c r="H45" s="36">
        <f>F46</f>
        <v>100.55</v>
      </c>
      <c r="I45" s="36" t="s">
        <v>0</v>
      </c>
      <c r="L45" s="2"/>
    </row>
    <row r="46" spans="1:12" x14ac:dyDescent="0.25">
      <c r="A46" s="12"/>
      <c r="B46" s="79" t="s">
        <v>2</v>
      </c>
      <c r="C46" s="79"/>
      <c r="D46" s="79"/>
      <c r="E46" s="79"/>
      <c r="F46" s="69">
        <f>SUM(F45:F45)</f>
        <v>100.55</v>
      </c>
      <c r="G46" s="79" t="s">
        <v>0</v>
      </c>
      <c r="H46" s="59"/>
      <c r="I46" s="59"/>
      <c r="L46" s="2"/>
    </row>
    <row r="47" spans="1:12" x14ac:dyDescent="0.25">
      <c r="A47" s="50"/>
      <c r="B47" s="41"/>
      <c r="C47" s="41"/>
      <c r="D47" s="41"/>
      <c r="E47" s="41"/>
      <c r="F47" s="41"/>
      <c r="G47" s="41"/>
      <c r="H47" s="60"/>
      <c r="I47" s="60"/>
    </row>
    <row r="48" spans="1:12" x14ac:dyDescent="0.25">
      <c r="A48" s="82"/>
      <c r="B48" s="107"/>
      <c r="C48" s="107"/>
      <c r="D48" s="107"/>
      <c r="E48" s="107"/>
      <c r="F48" s="107"/>
      <c r="G48" s="107"/>
      <c r="H48" s="42"/>
      <c r="I48" s="42"/>
    </row>
    <row r="49" spans="1:9" ht="15.75" x14ac:dyDescent="0.25">
      <c r="A49" s="52" t="s">
        <v>6</v>
      </c>
      <c r="B49" s="53" t="s">
        <v>23</v>
      </c>
      <c r="C49" s="41"/>
      <c r="D49" s="41"/>
      <c r="E49" s="41"/>
      <c r="F49" s="41"/>
      <c r="G49" s="41"/>
      <c r="H49" s="42"/>
      <c r="I49" s="42"/>
    </row>
    <row r="50" spans="1:9" x14ac:dyDescent="0.25">
      <c r="A50" s="19"/>
      <c r="B50" s="45"/>
      <c r="C50" s="41"/>
      <c r="D50" s="41"/>
      <c r="E50" s="41"/>
      <c r="F50" s="41"/>
      <c r="G50" s="41"/>
      <c r="H50" s="42"/>
      <c r="I50" s="42"/>
    </row>
    <row r="51" spans="1:9" ht="24.75" x14ac:dyDescent="0.25">
      <c r="A51" s="54" t="s">
        <v>15</v>
      </c>
      <c r="B51" s="135" t="s">
        <v>17</v>
      </c>
      <c r="C51" s="135"/>
      <c r="D51" s="135"/>
      <c r="E51" s="135"/>
      <c r="F51" s="135"/>
      <c r="G51" s="135"/>
      <c r="H51" s="43"/>
      <c r="I51" s="36"/>
    </row>
    <row r="52" spans="1:9" x14ac:dyDescent="0.25">
      <c r="A52" s="12"/>
      <c r="B52" s="20" t="s">
        <v>1</v>
      </c>
      <c r="C52" s="108" t="s">
        <v>59</v>
      </c>
      <c r="D52" s="20"/>
      <c r="E52" s="20"/>
      <c r="F52" s="20">
        <f>(444.75*1)+(24.77*0.19)</f>
        <v>449.4563</v>
      </c>
      <c r="G52" s="20" t="s">
        <v>0</v>
      </c>
      <c r="H52" s="59">
        <f>F52</f>
        <v>449.46</v>
      </c>
      <c r="I52" s="59" t="s">
        <v>0</v>
      </c>
    </row>
    <row r="53" spans="1:9" s="37" customFormat="1" x14ac:dyDescent="0.25">
      <c r="A53" s="115"/>
      <c r="B53" s="116"/>
      <c r="C53" s="117"/>
      <c r="D53" s="116"/>
      <c r="E53" s="116"/>
      <c r="F53" s="116"/>
      <c r="G53" s="116"/>
      <c r="H53" s="39"/>
      <c r="I53" s="39"/>
    </row>
    <row r="54" spans="1:9" s="37" customFormat="1" x14ac:dyDescent="0.25">
      <c r="A54" s="115"/>
      <c r="B54" s="116"/>
      <c r="C54" s="117"/>
      <c r="D54" s="116"/>
      <c r="E54" s="116"/>
      <c r="F54" s="116"/>
      <c r="G54" s="116"/>
      <c r="H54" s="39"/>
      <c r="I54" s="39"/>
    </row>
    <row r="55" spans="1:9" s="37" customFormat="1" ht="15.75" x14ac:dyDescent="0.25">
      <c r="A55" s="115"/>
      <c r="B55" s="53" t="s">
        <v>89</v>
      </c>
      <c r="C55" s="117"/>
      <c r="D55" s="116"/>
      <c r="E55" s="116"/>
      <c r="F55" s="116"/>
      <c r="G55" s="116"/>
      <c r="H55" s="39"/>
      <c r="I55" s="39"/>
    </row>
    <row r="56" spans="1:9" s="37" customFormat="1" ht="15.75" x14ac:dyDescent="0.25">
      <c r="A56" s="115"/>
      <c r="B56" s="53"/>
      <c r="C56" s="117"/>
      <c r="D56" s="116"/>
      <c r="E56" s="116"/>
      <c r="F56" s="116"/>
      <c r="G56" s="116"/>
      <c r="H56" s="39"/>
      <c r="I56" s="39"/>
    </row>
    <row r="57" spans="1:9" s="37" customFormat="1" ht="15.75" customHeight="1" x14ac:dyDescent="0.25">
      <c r="A57" s="12"/>
      <c r="B57" s="121" t="s">
        <v>88</v>
      </c>
      <c r="C57" s="120"/>
      <c r="D57" s="120"/>
      <c r="E57" s="120"/>
      <c r="F57" s="122">
        <f>9343.32+2.6667</f>
        <v>9345.99</v>
      </c>
      <c r="G57" s="20" t="s">
        <v>85</v>
      </c>
      <c r="H57" s="59">
        <f>F57</f>
        <v>9345.99</v>
      </c>
      <c r="I57" s="59" t="s">
        <v>86</v>
      </c>
    </row>
    <row r="58" spans="1:9" x14ac:dyDescent="0.25">
      <c r="A58" s="50"/>
      <c r="B58" s="41"/>
      <c r="C58" s="41"/>
      <c r="D58" s="41"/>
      <c r="E58" s="41"/>
      <c r="F58" s="41"/>
      <c r="G58" s="41"/>
      <c r="H58" s="60"/>
      <c r="I58" s="60"/>
    </row>
    <row r="59" spans="1:9" x14ac:dyDescent="0.25">
      <c r="A59" s="50"/>
      <c r="B59" s="41"/>
      <c r="C59" s="41"/>
      <c r="D59" s="41"/>
      <c r="E59" s="41"/>
      <c r="F59" s="41"/>
      <c r="G59" s="41"/>
      <c r="H59" s="60"/>
      <c r="I59" s="60"/>
    </row>
    <row r="60" spans="1:9" x14ac:dyDescent="0.25">
      <c r="A60" s="50"/>
      <c r="B60" s="41"/>
      <c r="C60" s="41"/>
      <c r="D60" s="41"/>
      <c r="E60" s="41"/>
      <c r="F60" s="41"/>
      <c r="G60" s="41"/>
      <c r="H60" s="47"/>
      <c r="I60" s="42"/>
    </row>
    <row r="61" spans="1:9" x14ac:dyDescent="0.25">
      <c r="A61" s="50"/>
      <c r="B61" s="41"/>
      <c r="C61" s="41"/>
      <c r="D61" s="41"/>
      <c r="E61" s="41"/>
      <c r="F61" s="41"/>
      <c r="G61" s="41"/>
      <c r="H61" s="47"/>
      <c r="I61" s="47"/>
    </row>
    <row r="62" spans="1:9" x14ac:dyDescent="0.25">
      <c r="B62" s="41"/>
      <c r="C62" s="41"/>
      <c r="D62" s="41"/>
      <c r="E62" s="41"/>
      <c r="F62" s="41"/>
      <c r="G62" s="41"/>
      <c r="I62" s="21"/>
    </row>
    <row r="63" spans="1:9" x14ac:dyDescent="0.25">
      <c r="B63" s="41"/>
      <c r="C63" s="41"/>
      <c r="D63" s="41"/>
      <c r="E63" s="41"/>
      <c r="F63" s="41"/>
      <c r="G63" s="41"/>
      <c r="I63" s="21"/>
    </row>
  </sheetData>
  <mergeCells count="14">
    <mergeCell ref="B44:G44"/>
    <mergeCell ref="B51:G51"/>
    <mergeCell ref="B37:G37"/>
    <mergeCell ref="B41:G41"/>
    <mergeCell ref="A1:I1"/>
    <mergeCell ref="A2:I2"/>
    <mergeCell ref="B7:G7"/>
    <mergeCell ref="B28:G28"/>
    <mergeCell ref="B31:G31"/>
    <mergeCell ref="B13:G13"/>
    <mergeCell ref="B16:G16"/>
    <mergeCell ref="B19:G19"/>
    <mergeCell ref="B22:G22"/>
    <mergeCell ref="B25:G2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portrait" r:id="rId1"/>
  <rowBreaks count="1" manualBreakCount="1">
    <brk id="34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BreakPreview" zoomScaleNormal="100" zoomScaleSheetLayoutView="100" workbookViewId="0">
      <selection activeCell="K29" sqref="K29"/>
    </sheetView>
  </sheetViews>
  <sheetFormatPr defaultRowHeight="15" x14ac:dyDescent="0.25"/>
  <cols>
    <col min="2" max="2" width="20.28515625" bestFit="1" customWidth="1"/>
    <col min="5" max="5" width="11.5703125" bestFit="1" customWidth="1"/>
    <col min="6" max="6" width="12" bestFit="1" customWidth="1"/>
    <col min="8" max="8" width="9.85546875" bestFit="1" customWidth="1"/>
    <col min="9" max="9" width="11" bestFit="1" customWidth="1"/>
    <col min="11" max="11" width="16.7109375" customWidth="1"/>
  </cols>
  <sheetData>
    <row r="1" spans="1:9" ht="18.75" x14ac:dyDescent="0.3">
      <c r="A1" s="133" t="s">
        <v>90</v>
      </c>
      <c r="B1" s="133"/>
      <c r="C1" s="133"/>
      <c r="D1" s="133"/>
      <c r="E1" s="133"/>
      <c r="F1" s="133"/>
      <c r="G1" s="83"/>
    </row>
    <row r="2" spans="1:9" ht="18.75" x14ac:dyDescent="0.3">
      <c r="A2" s="133" t="s">
        <v>83</v>
      </c>
      <c r="B2" s="133"/>
      <c r="C2" s="133"/>
      <c r="D2" s="133" t="s">
        <v>24</v>
      </c>
      <c r="E2" s="133"/>
      <c r="F2" s="133"/>
      <c r="G2" s="133"/>
    </row>
    <row r="3" spans="1:9" ht="15.75" x14ac:dyDescent="0.25">
      <c r="A3" s="137" t="s">
        <v>84</v>
      </c>
      <c r="B3" s="137"/>
      <c r="C3" s="137"/>
      <c r="D3" s="137"/>
      <c r="E3" s="137"/>
      <c r="F3" s="137"/>
      <c r="G3" s="137"/>
    </row>
    <row r="4" spans="1:9" ht="18.75" x14ac:dyDescent="0.3">
      <c r="A4" s="55"/>
      <c r="B4" s="55"/>
      <c r="C4" s="55"/>
      <c r="D4" s="55"/>
      <c r="E4" s="55"/>
      <c r="F4" s="55"/>
      <c r="G4" s="112"/>
    </row>
    <row r="5" spans="1:9" ht="18.75" x14ac:dyDescent="0.3">
      <c r="A5" s="124"/>
      <c r="B5" s="124"/>
      <c r="C5" s="124"/>
      <c r="D5" s="124"/>
      <c r="E5" s="124"/>
      <c r="F5" s="124"/>
      <c r="G5" s="112"/>
      <c r="H5" s="112"/>
      <c r="I5" s="112"/>
    </row>
    <row r="6" spans="1:9" ht="18.75" x14ac:dyDescent="0.3">
      <c r="A6" s="133" t="s">
        <v>109</v>
      </c>
      <c r="B6" s="133"/>
      <c r="C6" s="133"/>
      <c r="D6" s="133"/>
      <c r="E6" s="133"/>
      <c r="F6" s="133"/>
      <c r="G6" s="133"/>
    </row>
    <row r="7" spans="1:9" ht="18.75" x14ac:dyDescent="0.3">
      <c r="A7" s="125"/>
      <c r="B7" s="125"/>
      <c r="C7" s="125"/>
      <c r="D7" s="125"/>
      <c r="E7" s="125"/>
      <c r="F7" s="125"/>
      <c r="G7" s="125"/>
    </row>
    <row r="8" spans="1:9" ht="18.75" x14ac:dyDescent="0.3">
      <c r="A8" s="125"/>
      <c r="B8" s="125"/>
      <c r="C8" s="125"/>
      <c r="D8" s="125"/>
      <c r="E8" s="125" t="s">
        <v>93</v>
      </c>
      <c r="F8" s="125" t="s">
        <v>94</v>
      </c>
      <c r="G8" s="125"/>
      <c r="H8" s="114"/>
      <c r="I8" s="114"/>
    </row>
    <row r="9" spans="1:9" ht="15.75" x14ac:dyDescent="0.25">
      <c r="A9" s="56"/>
      <c r="B9" s="28"/>
      <c r="C9" s="28"/>
      <c r="D9" s="28"/>
      <c r="E9" s="28"/>
      <c r="F9" s="28"/>
      <c r="G9" s="25"/>
      <c r="H9" s="114"/>
      <c r="I9" s="114"/>
    </row>
    <row r="10" spans="1:9" ht="15.75" x14ac:dyDescent="0.25">
      <c r="A10" s="57" t="s">
        <v>95</v>
      </c>
      <c r="B10" s="58" t="s">
        <v>96</v>
      </c>
      <c r="C10" s="28"/>
      <c r="D10" s="28"/>
      <c r="E10" s="51">
        <v>0</v>
      </c>
      <c r="F10" s="51">
        <v>0</v>
      </c>
      <c r="G10" s="25"/>
      <c r="H10" s="114"/>
      <c r="I10" s="114"/>
    </row>
    <row r="11" spans="1:9" ht="15.75" x14ac:dyDescent="0.25">
      <c r="A11" s="57"/>
      <c r="B11" s="58"/>
      <c r="C11" s="28"/>
      <c r="D11" s="28"/>
      <c r="E11" s="51"/>
      <c r="F11" s="51"/>
      <c r="G11" s="126"/>
      <c r="H11" s="114"/>
      <c r="I11" s="114"/>
    </row>
    <row r="12" spans="1:9" ht="15.75" x14ac:dyDescent="0.25">
      <c r="A12" s="57" t="s">
        <v>97</v>
      </c>
      <c r="B12" s="58" t="s">
        <v>98</v>
      </c>
      <c r="C12" s="28"/>
      <c r="D12" s="28"/>
      <c r="E12" s="51">
        <v>0</v>
      </c>
      <c r="F12" s="51">
        <v>0</v>
      </c>
      <c r="G12" s="126"/>
      <c r="H12" s="35"/>
      <c r="I12" s="35"/>
    </row>
    <row r="13" spans="1:9" ht="15.75" x14ac:dyDescent="0.25">
      <c r="A13" s="57"/>
      <c r="B13" s="58"/>
      <c r="C13" s="28"/>
      <c r="D13" s="28"/>
      <c r="E13" s="51"/>
      <c r="F13" s="51"/>
      <c r="G13" s="126"/>
      <c r="H13" s="35"/>
      <c r="I13" s="35"/>
    </row>
    <row r="14" spans="1:9" ht="15.75" x14ac:dyDescent="0.25">
      <c r="A14" s="57" t="s">
        <v>99</v>
      </c>
      <c r="B14" s="58" t="s">
        <v>100</v>
      </c>
      <c r="C14" s="28"/>
      <c r="D14" s="28"/>
      <c r="E14" s="51">
        <f>'[1]061_2 hrsz aszfalt Összesítő'!E14+'[1]061_2 hrsz zk Összesítő I.ütem'!E15</f>
        <v>0</v>
      </c>
      <c r="F14" s="51">
        <v>0</v>
      </c>
      <c r="G14" s="126"/>
      <c r="H14" s="35"/>
      <c r="I14" s="35"/>
    </row>
    <row r="15" spans="1:9" ht="15.75" x14ac:dyDescent="0.25">
      <c r="A15" s="57"/>
      <c r="B15" s="58"/>
      <c r="C15" s="28"/>
      <c r="D15" s="28"/>
      <c r="E15" s="51"/>
      <c r="F15" s="51"/>
      <c r="G15" s="126"/>
      <c r="H15" s="84"/>
      <c r="I15" s="84"/>
    </row>
    <row r="16" spans="1:9" ht="15.75" x14ac:dyDescent="0.25">
      <c r="A16" s="127" t="s">
        <v>106</v>
      </c>
      <c r="B16" s="128" t="s">
        <v>107</v>
      </c>
      <c r="C16" s="129"/>
      <c r="D16" s="129"/>
      <c r="E16" s="130">
        <f>'[1]061_2 hrsz aszfalt Összesítő'!E16+'[1]061_2 hrsz zk ÖSSZESÍTŐ'!E17</f>
        <v>0</v>
      </c>
      <c r="F16" s="130">
        <v>0</v>
      </c>
      <c r="G16" s="131"/>
      <c r="H16" s="114"/>
      <c r="I16" s="114"/>
    </row>
    <row r="17" spans="1:11" ht="15.75" x14ac:dyDescent="0.25">
      <c r="A17" s="57"/>
      <c r="B17" s="58"/>
      <c r="C17" s="28"/>
      <c r="D17" s="28"/>
      <c r="E17" s="51"/>
      <c r="F17" s="51"/>
      <c r="G17" s="126"/>
      <c r="H17" s="29"/>
      <c r="I17" s="29"/>
    </row>
    <row r="18" spans="1:11" ht="15.75" x14ac:dyDescent="0.25">
      <c r="A18" s="32" t="s">
        <v>101</v>
      </c>
      <c r="B18" s="30"/>
      <c r="C18" s="25"/>
      <c r="D18" s="25"/>
      <c r="E18" s="126">
        <f>SUM(E10:E16)</f>
        <v>0</v>
      </c>
      <c r="F18" s="126">
        <f>SUM(F10:F16)</f>
        <v>0</v>
      </c>
      <c r="G18" s="126"/>
      <c r="H18" s="29"/>
      <c r="I18" s="114"/>
      <c r="K18" s="85"/>
    </row>
    <row r="19" spans="1:11" ht="15.75" x14ac:dyDescent="0.25">
      <c r="A19" s="27"/>
      <c r="B19" s="25"/>
      <c r="C19" s="25"/>
      <c r="D19" s="25"/>
      <c r="E19" s="25"/>
      <c r="F19" s="25"/>
      <c r="G19" s="25"/>
      <c r="H19" s="29"/>
      <c r="I19" s="29"/>
    </row>
    <row r="20" spans="1:11" ht="15.75" x14ac:dyDescent="0.25">
      <c r="A20" s="32" t="s">
        <v>102</v>
      </c>
      <c r="B20" s="26"/>
      <c r="C20" s="25"/>
      <c r="D20" s="25"/>
      <c r="E20" s="25"/>
      <c r="F20" s="126">
        <f>SUM(E18:F18)</f>
        <v>0</v>
      </c>
      <c r="G20" s="25"/>
      <c r="H20" s="29"/>
      <c r="I20" s="138"/>
      <c r="J20" s="138"/>
      <c r="K20" s="138"/>
    </row>
    <row r="21" spans="1:11" ht="15.75" x14ac:dyDescent="0.25">
      <c r="A21" s="27"/>
      <c r="B21" s="25"/>
      <c r="C21" s="25"/>
      <c r="D21" s="25"/>
      <c r="E21" s="25"/>
      <c r="F21" s="29"/>
      <c r="G21" s="25"/>
      <c r="H21" s="114"/>
      <c r="I21" s="114"/>
    </row>
    <row r="22" spans="1:11" ht="15.75" x14ac:dyDescent="0.25">
      <c r="A22" s="32" t="s">
        <v>103</v>
      </c>
      <c r="B22" s="25"/>
      <c r="C22" s="25"/>
      <c r="D22" s="25"/>
      <c r="E22" s="25"/>
      <c r="F22" s="126">
        <f>F20*0.27</f>
        <v>0</v>
      </c>
      <c r="G22" s="25"/>
      <c r="H22" s="114"/>
      <c r="I22" s="114"/>
    </row>
    <row r="23" spans="1:11" ht="15.75" x14ac:dyDescent="0.25">
      <c r="A23" s="27"/>
      <c r="B23" s="25"/>
      <c r="C23" s="25"/>
      <c r="D23" s="25"/>
      <c r="E23" s="25"/>
      <c r="F23" s="29"/>
      <c r="G23" s="25"/>
      <c r="H23" s="114"/>
      <c r="I23" s="114"/>
    </row>
    <row r="24" spans="1:11" ht="15.75" x14ac:dyDescent="0.25">
      <c r="A24" s="32" t="s">
        <v>104</v>
      </c>
      <c r="B24" s="25"/>
      <c r="C24" s="25"/>
      <c r="D24" s="25"/>
      <c r="E24" s="25"/>
      <c r="F24" s="126">
        <f>F20+F22</f>
        <v>0</v>
      </c>
      <c r="G24" s="25"/>
      <c r="H24" s="114"/>
      <c r="I24" s="114"/>
    </row>
    <row r="25" spans="1:11" ht="15.75" x14ac:dyDescent="0.25">
      <c r="A25" s="27"/>
      <c r="B25" s="25"/>
      <c r="C25" s="25"/>
      <c r="D25" s="25"/>
      <c r="E25" s="25"/>
      <c r="F25" s="25"/>
      <c r="G25" s="25"/>
      <c r="H25" s="114"/>
      <c r="I25" s="114"/>
    </row>
    <row r="26" spans="1:11" ht="15.75" x14ac:dyDescent="0.25">
      <c r="A26" s="27"/>
      <c r="B26" s="25"/>
      <c r="C26" s="25"/>
      <c r="D26" s="25"/>
      <c r="E26" s="25"/>
      <c r="F26" s="25"/>
      <c r="G26" s="25"/>
      <c r="H26" s="114"/>
      <c r="I26" s="114"/>
    </row>
    <row r="27" spans="1:11" ht="15.75" x14ac:dyDescent="0.25">
      <c r="A27" s="27"/>
      <c r="B27" s="25"/>
      <c r="C27" s="25"/>
      <c r="D27" s="25"/>
      <c r="E27" s="25"/>
      <c r="F27" s="25"/>
      <c r="G27" s="25"/>
    </row>
    <row r="28" spans="1:11" ht="15.75" x14ac:dyDescent="0.25">
      <c r="A28" s="27"/>
      <c r="B28" s="25"/>
      <c r="C28" s="25"/>
      <c r="D28" s="25"/>
      <c r="E28" s="25"/>
      <c r="F28" s="25"/>
      <c r="G28" s="25"/>
    </row>
    <row r="29" spans="1:11" ht="15.75" x14ac:dyDescent="0.25">
      <c r="A29" s="27"/>
      <c r="B29" s="25"/>
      <c r="C29" s="25"/>
      <c r="D29" s="25"/>
      <c r="E29" s="25"/>
      <c r="F29" s="25"/>
      <c r="G29" s="25"/>
    </row>
    <row r="30" spans="1:11" ht="15.75" x14ac:dyDescent="0.25">
      <c r="A30" s="27"/>
      <c r="B30" s="33">
        <v>43501</v>
      </c>
      <c r="C30" s="25"/>
      <c r="D30" s="25"/>
      <c r="E30" s="31"/>
      <c r="F30" s="31"/>
      <c r="G30" s="25"/>
    </row>
    <row r="31" spans="1:11" ht="15.75" x14ac:dyDescent="0.25">
      <c r="A31" s="27"/>
      <c r="B31" s="25"/>
      <c r="C31" s="25"/>
      <c r="D31" s="25"/>
      <c r="E31" s="25" t="s">
        <v>25</v>
      </c>
      <c r="F31" s="25"/>
      <c r="G31" s="25"/>
    </row>
    <row r="32" spans="1:11" ht="15.75" x14ac:dyDescent="0.25">
      <c r="A32" s="27"/>
      <c r="B32" s="25"/>
      <c r="C32" s="25"/>
      <c r="D32" s="25"/>
      <c r="E32" s="25" t="s">
        <v>26</v>
      </c>
      <c r="F32" s="25"/>
      <c r="G32" s="25"/>
    </row>
  </sheetData>
  <mergeCells count="5">
    <mergeCell ref="A1:F1"/>
    <mergeCell ref="A2:G2"/>
    <mergeCell ref="A3:G3"/>
    <mergeCell ref="I20:K20"/>
    <mergeCell ref="A6:G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view="pageBreakPreview" zoomScale="70" zoomScaleNormal="100" zoomScaleSheetLayoutView="70" workbookViewId="0">
      <selection activeCell="N22" sqref="N22"/>
    </sheetView>
  </sheetViews>
  <sheetFormatPr defaultRowHeight="15" x14ac:dyDescent="0.25"/>
  <cols>
    <col min="2" max="2" width="13.5703125" customWidth="1"/>
    <col min="3" max="3" width="17.7109375" customWidth="1"/>
    <col min="5" max="5" width="54.5703125" customWidth="1"/>
    <col min="6" max="6" width="9.42578125" bestFit="1" customWidth="1"/>
    <col min="7" max="7" width="38.5703125" customWidth="1"/>
    <col min="8" max="8" width="11.28515625" customWidth="1"/>
  </cols>
  <sheetData>
    <row r="1" spans="1:12" ht="15.75" x14ac:dyDescent="0.25">
      <c r="A1" s="139" t="s">
        <v>91</v>
      </c>
      <c r="B1" s="139"/>
      <c r="C1" s="139"/>
      <c r="D1" s="139"/>
      <c r="E1" s="139"/>
      <c r="F1" s="139"/>
      <c r="G1" s="139"/>
      <c r="H1" s="139"/>
      <c r="I1" s="139"/>
    </row>
    <row r="2" spans="1:12" ht="15.75" x14ac:dyDescent="0.25">
      <c r="A2" s="139" t="s">
        <v>73</v>
      </c>
      <c r="B2" s="139"/>
      <c r="C2" s="139"/>
      <c r="D2" s="139"/>
      <c r="E2" s="139"/>
      <c r="F2" s="139"/>
      <c r="G2" s="139"/>
      <c r="H2" s="139"/>
      <c r="I2" s="139"/>
    </row>
    <row r="3" spans="1:12" x14ac:dyDescent="0.25">
      <c r="A3" s="50"/>
      <c r="B3" s="49"/>
      <c r="C3" s="49"/>
      <c r="D3" s="49"/>
      <c r="E3" s="49"/>
      <c r="F3" s="49"/>
      <c r="G3" s="49"/>
      <c r="H3" s="21"/>
      <c r="I3" s="37"/>
    </row>
    <row r="4" spans="1:12" x14ac:dyDescent="0.25">
      <c r="A4" s="77"/>
      <c r="B4" s="78"/>
      <c r="C4" s="78"/>
      <c r="D4" s="49"/>
      <c r="E4" s="49"/>
      <c r="F4" s="49"/>
      <c r="G4" s="49"/>
      <c r="H4" s="5" t="s">
        <v>3</v>
      </c>
      <c r="I4" s="1" t="s">
        <v>4</v>
      </c>
    </row>
    <row r="5" spans="1:12" ht="15.75" x14ac:dyDescent="0.25">
      <c r="A5" s="52" t="s">
        <v>6</v>
      </c>
      <c r="B5" s="53" t="s">
        <v>13</v>
      </c>
      <c r="C5" s="41"/>
      <c r="D5" s="41"/>
      <c r="E5" s="41"/>
      <c r="F5" s="41"/>
      <c r="G5" s="41"/>
      <c r="H5" s="21"/>
      <c r="I5" s="21"/>
    </row>
    <row r="6" spans="1:12" x14ac:dyDescent="0.25">
      <c r="A6" s="94"/>
      <c r="B6" s="95"/>
      <c r="C6" s="41"/>
      <c r="D6" s="41"/>
      <c r="E6" s="41"/>
      <c r="F6" s="41"/>
      <c r="G6" s="41"/>
      <c r="H6" s="21"/>
      <c r="I6" s="21"/>
    </row>
    <row r="7" spans="1:12" ht="24.75" x14ac:dyDescent="0.25">
      <c r="A7" s="54" t="s">
        <v>7</v>
      </c>
      <c r="B7" s="135" t="s">
        <v>18</v>
      </c>
      <c r="C7" s="135"/>
      <c r="D7" s="135"/>
      <c r="E7" s="135"/>
      <c r="F7" s="135"/>
      <c r="G7" s="135"/>
      <c r="H7" s="6"/>
      <c r="I7" s="6"/>
    </row>
    <row r="8" spans="1:12" x14ac:dyDescent="0.25">
      <c r="A8" s="73"/>
      <c r="B8" s="44" t="s">
        <v>8</v>
      </c>
      <c r="C8" s="44" t="s">
        <v>61</v>
      </c>
      <c r="D8" s="44"/>
      <c r="E8" s="44"/>
      <c r="F8" s="43">
        <f>12743.07*0.2</f>
        <v>2548.61</v>
      </c>
      <c r="G8" s="44" t="s">
        <v>0</v>
      </c>
      <c r="H8" s="6">
        <f>F10</f>
        <v>3180.77</v>
      </c>
      <c r="I8" s="6" t="s">
        <v>0</v>
      </c>
    </row>
    <row r="9" spans="1:12" x14ac:dyDescent="0.25">
      <c r="A9" s="74"/>
      <c r="B9" s="75" t="s">
        <v>1</v>
      </c>
      <c r="C9" s="103" t="s">
        <v>62</v>
      </c>
      <c r="D9" s="9"/>
      <c r="E9" s="9"/>
      <c r="F9" s="11">
        <f>1580.4*0.4</f>
        <v>632.16</v>
      </c>
      <c r="G9" s="9" t="s">
        <v>0</v>
      </c>
      <c r="H9" s="8"/>
      <c r="I9" s="8"/>
    </row>
    <row r="10" spans="1:12" x14ac:dyDescent="0.25">
      <c r="A10" s="74"/>
      <c r="B10" s="76" t="s">
        <v>2</v>
      </c>
      <c r="C10" s="44"/>
      <c r="D10" s="44"/>
      <c r="E10" s="44"/>
      <c r="F10" s="43">
        <f>SUM(F8:F9)</f>
        <v>3180.77</v>
      </c>
      <c r="G10" s="44" t="s">
        <v>0</v>
      </c>
      <c r="H10" s="6"/>
      <c r="I10" s="6"/>
    </row>
    <row r="11" spans="1:12" x14ac:dyDescent="0.25">
      <c r="A11" s="86"/>
      <c r="B11" s="76"/>
      <c r="C11" s="44"/>
      <c r="D11" s="44"/>
      <c r="E11" s="44"/>
      <c r="F11" s="44"/>
      <c r="G11" s="44"/>
      <c r="H11" s="6"/>
      <c r="I11" s="6"/>
    </row>
    <row r="12" spans="1:12" ht="30" customHeight="1" x14ac:dyDescent="0.25">
      <c r="A12" s="54" t="s">
        <v>29</v>
      </c>
      <c r="B12" s="135" t="s">
        <v>30</v>
      </c>
      <c r="C12" s="135"/>
      <c r="D12" s="135"/>
      <c r="E12" s="135"/>
      <c r="F12" s="135"/>
      <c r="G12" s="135"/>
      <c r="H12" s="6">
        <f>F14</f>
        <v>3507.15</v>
      </c>
      <c r="I12" s="43" t="s">
        <v>0</v>
      </c>
    </row>
    <row r="13" spans="1:12" x14ac:dyDescent="0.25">
      <c r="A13" s="73"/>
      <c r="B13" s="44" t="s">
        <v>8</v>
      </c>
      <c r="C13" s="44" t="s">
        <v>63</v>
      </c>
      <c r="D13" s="44"/>
      <c r="E13" s="87"/>
      <c r="F13" s="43">
        <f>7306.56*0.48</f>
        <v>3507.15</v>
      </c>
      <c r="G13" s="44" t="s">
        <v>0</v>
      </c>
      <c r="H13" s="6"/>
      <c r="I13" s="6"/>
    </row>
    <row r="14" spans="1:12" x14ac:dyDescent="0.25">
      <c r="A14" s="73"/>
      <c r="B14" s="76" t="s">
        <v>2</v>
      </c>
      <c r="C14" s="44"/>
      <c r="D14" s="44"/>
      <c r="E14" s="87"/>
      <c r="F14" s="44">
        <f>SUM(F13:F13)</f>
        <v>3507.15</v>
      </c>
      <c r="G14" s="44" t="s">
        <v>0</v>
      </c>
      <c r="H14" s="6"/>
      <c r="I14" s="6"/>
      <c r="L14" s="88"/>
    </row>
    <row r="15" spans="1:12" x14ac:dyDescent="0.25">
      <c r="A15" s="70"/>
      <c r="B15" s="44"/>
      <c r="C15" s="44"/>
      <c r="D15" s="44"/>
      <c r="E15" s="87"/>
      <c r="F15" s="44"/>
      <c r="G15" s="44"/>
      <c r="H15" s="6"/>
      <c r="I15" s="6"/>
      <c r="L15" s="88"/>
    </row>
    <row r="16" spans="1:12" ht="24.75" x14ac:dyDescent="0.25">
      <c r="A16" s="54" t="s">
        <v>31</v>
      </c>
      <c r="B16" s="135" t="s">
        <v>32</v>
      </c>
      <c r="C16" s="135"/>
      <c r="D16" s="135"/>
      <c r="E16" s="135"/>
      <c r="F16" s="135"/>
      <c r="G16" s="135"/>
      <c r="H16" s="6"/>
      <c r="I16" s="6"/>
    </row>
    <row r="17" spans="1:9" x14ac:dyDescent="0.25">
      <c r="A17" s="54"/>
      <c r="B17" s="44" t="s">
        <v>8</v>
      </c>
      <c r="C17" s="44" t="s">
        <v>64</v>
      </c>
      <c r="D17" s="44"/>
      <c r="E17" s="87"/>
      <c r="F17" s="43">
        <f>7896.83</f>
        <v>7896.83</v>
      </c>
      <c r="G17" s="44" t="s">
        <v>33</v>
      </c>
      <c r="H17" s="6">
        <f>F18</f>
        <v>7896.83</v>
      </c>
      <c r="I17" s="8" t="s">
        <v>33</v>
      </c>
    </row>
    <row r="18" spans="1:9" x14ac:dyDescent="0.25">
      <c r="A18" s="54"/>
      <c r="B18" s="76" t="s">
        <v>2</v>
      </c>
      <c r="C18" s="44"/>
      <c r="D18" s="44"/>
      <c r="E18" s="44"/>
      <c r="F18" s="43">
        <f>SUM(F17:F17)</f>
        <v>7896.83</v>
      </c>
      <c r="G18" s="44" t="s">
        <v>33</v>
      </c>
      <c r="H18" s="6"/>
      <c r="I18" s="6"/>
    </row>
    <row r="19" spans="1:9" x14ac:dyDescent="0.25">
      <c r="A19" s="80"/>
      <c r="B19" s="44"/>
      <c r="C19" s="44"/>
      <c r="D19" s="44"/>
      <c r="E19" s="44"/>
      <c r="F19" s="44"/>
      <c r="G19" s="44"/>
      <c r="H19" s="6"/>
      <c r="I19" s="6"/>
    </row>
    <row r="20" spans="1:9" ht="24.75" x14ac:dyDescent="0.25">
      <c r="A20" s="54" t="s">
        <v>34</v>
      </c>
      <c r="B20" s="135" t="s">
        <v>35</v>
      </c>
      <c r="C20" s="135"/>
      <c r="D20" s="135"/>
      <c r="E20" s="135"/>
      <c r="F20" s="135"/>
      <c r="G20" s="135"/>
      <c r="H20" s="6"/>
      <c r="I20" s="8"/>
    </row>
    <row r="21" spans="1:9" x14ac:dyDescent="0.25">
      <c r="A21" s="54"/>
      <c r="B21" s="44" t="s">
        <v>8</v>
      </c>
      <c r="C21" s="44" t="s">
        <v>64</v>
      </c>
      <c r="D21" s="44"/>
      <c r="E21" s="87"/>
      <c r="F21" s="44">
        <f>7896.83</f>
        <v>7896.83</v>
      </c>
      <c r="G21" s="96" t="s">
        <v>33</v>
      </c>
      <c r="H21" s="6">
        <f>F22</f>
        <v>7896.83</v>
      </c>
      <c r="I21" s="8" t="s">
        <v>33</v>
      </c>
    </row>
    <row r="22" spans="1:9" x14ac:dyDescent="0.25">
      <c r="A22" s="70"/>
      <c r="B22" s="76" t="s">
        <v>2</v>
      </c>
      <c r="C22" s="44"/>
      <c r="D22" s="44"/>
      <c r="E22" s="44"/>
      <c r="F22" s="44">
        <f>SUM(F21:F21)</f>
        <v>7896.83</v>
      </c>
      <c r="G22" s="44" t="s">
        <v>33</v>
      </c>
      <c r="H22" s="6"/>
      <c r="I22" s="6"/>
    </row>
    <row r="23" spans="1:9" x14ac:dyDescent="0.25">
      <c r="A23" s="70"/>
      <c r="B23" s="109"/>
      <c r="C23" s="44"/>
      <c r="D23" s="44"/>
      <c r="E23" s="44"/>
      <c r="F23" s="44"/>
      <c r="G23" s="44"/>
      <c r="H23" s="6"/>
      <c r="I23" s="6"/>
    </row>
    <row r="24" spans="1:9" ht="24.75" x14ac:dyDescent="0.25">
      <c r="A24" s="54" t="s">
        <v>36</v>
      </c>
      <c r="B24" s="135" t="s">
        <v>37</v>
      </c>
      <c r="C24" s="135"/>
      <c r="D24" s="135"/>
      <c r="E24" s="135"/>
      <c r="F24" s="135"/>
      <c r="G24" s="135"/>
      <c r="H24" s="6"/>
      <c r="I24" s="6"/>
    </row>
    <row r="25" spans="1:9" x14ac:dyDescent="0.25">
      <c r="A25" s="48"/>
      <c r="B25" s="44" t="s">
        <v>8</v>
      </c>
      <c r="C25" s="34" t="s">
        <v>65</v>
      </c>
      <c r="D25" s="34"/>
      <c r="E25" s="34"/>
      <c r="F25" s="36">
        <f>7896.83*0.2</f>
        <v>1579.37</v>
      </c>
      <c r="G25" s="34" t="s">
        <v>0</v>
      </c>
      <c r="H25" s="6">
        <f>F26</f>
        <v>1579.37</v>
      </c>
      <c r="I25" s="36" t="s">
        <v>0</v>
      </c>
    </row>
    <row r="26" spans="1:9" x14ac:dyDescent="0.25">
      <c r="A26" s="48"/>
      <c r="B26" s="76" t="s">
        <v>2</v>
      </c>
      <c r="C26" s="34"/>
      <c r="D26" s="34"/>
      <c r="E26" s="34"/>
      <c r="F26" s="36">
        <f>SUM(F25:F25)</f>
        <v>1579.37</v>
      </c>
      <c r="G26" s="34" t="s">
        <v>0</v>
      </c>
      <c r="H26" s="6"/>
      <c r="I26" s="36"/>
    </row>
    <row r="27" spans="1:9" x14ac:dyDescent="0.25">
      <c r="A27" s="13"/>
      <c r="B27" s="34"/>
      <c r="C27" s="34"/>
      <c r="D27" s="34"/>
      <c r="E27" s="34"/>
      <c r="F27" s="34"/>
      <c r="G27" s="34"/>
      <c r="H27" s="6"/>
      <c r="I27" s="36"/>
    </row>
    <row r="28" spans="1:9" ht="24.75" x14ac:dyDescent="0.25">
      <c r="A28" s="54" t="s">
        <v>5</v>
      </c>
      <c r="B28" s="135" t="s">
        <v>10</v>
      </c>
      <c r="C28" s="135" t="s">
        <v>9</v>
      </c>
      <c r="D28" s="135" t="s">
        <v>9</v>
      </c>
      <c r="E28" s="135" t="s">
        <v>9</v>
      </c>
      <c r="F28" s="135" t="s">
        <v>9</v>
      </c>
      <c r="G28" s="135" t="s">
        <v>9</v>
      </c>
      <c r="H28" s="6"/>
      <c r="I28" s="6"/>
    </row>
    <row r="29" spans="1:9" x14ac:dyDescent="0.25">
      <c r="A29" s="48"/>
      <c r="B29" s="34" t="s">
        <v>11</v>
      </c>
      <c r="C29" s="34" t="s">
        <v>66</v>
      </c>
      <c r="D29" s="34"/>
      <c r="E29" s="34"/>
      <c r="F29" s="36">
        <f>5388.31*0.2</f>
        <v>1077.6600000000001</v>
      </c>
      <c r="G29" s="34" t="s">
        <v>0</v>
      </c>
      <c r="H29" s="8">
        <f>F29</f>
        <v>1077.6600000000001</v>
      </c>
      <c r="I29" s="36" t="s">
        <v>0</v>
      </c>
    </row>
    <row r="30" spans="1:9" x14ac:dyDescent="0.25">
      <c r="A30" s="48"/>
      <c r="B30" s="34"/>
      <c r="C30" s="34"/>
      <c r="D30" s="34"/>
      <c r="E30" s="34"/>
      <c r="F30" s="34"/>
      <c r="G30" s="34"/>
      <c r="H30" s="8"/>
      <c r="I30" s="36"/>
    </row>
    <row r="31" spans="1:9" ht="24.75" x14ac:dyDescent="0.25">
      <c r="A31" s="54" t="s">
        <v>12</v>
      </c>
      <c r="B31" s="135" t="s">
        <v>16</v>
      </c>
      <c r="C31" s="135"/>
      <c r="D31" s="135"/>
      <c r="E31" s="135"/>
      <c r="F31" s="135"/>
      <c r="G31" s="135"/>
      <c r="H31" s="6"/>
      <c r="I31" s="7"/>
    </row>
    <row r="32" spans="1:9" x14ac:dyDescent="0.25">
      <c r="A32" s="15"/>
      <c r="B32" s="9" t="s">
        <v>11</v>
      </c>
      <c r="C32" s="9" t="s">
        <v>67</v>
      </c>
      <c r="D32" s="9"/>
      <c r="E32" s="9"/>
      <c r="F32" s="11">
        <v>5388.31</v>
      </c>
      <c r="G32" s="9" t="s">
        <v>33</v>
      </c>
      <c r="H32" s="10">
        <f>F32</f>
        <v>5388.31</v>
      </c>
      <c r="I32" s="11" t="s">
        <v>33</v>
      </c>
    </row>
    <row r="33" spans="1:9" x14ac:dyDescent="0.25">
      <c r="A33" s="70"/>
      <c r="B33" s="44"/>
      <c r="C33" s="44"/>
      <c r="D33" s="44"/>
      <c r="E33" s="44"/>
      <c r="F33" s="44"/>
      <c r="G33" s="44"/>
      <c r="H33" s="6"/>
      <c r="I33" s="7"/>
    </row>
    <row r="34" spans="1:9" x14ac:dyDescent="0.25">
      <c r="A34" s="70"/>
      <c r="B34" s="44"/>
      <c r="C34" s="44"/>
      <c r="D34" s="44"/>
      <c r="E34" s="44"/>
      <c r="F34" s="44"/>
      <c r="G34" s="44"/>
      <c r="H34" s="6"/>
      <c r="I34" s="7"/>
    </row>
    <row r="35" spans="1:9" ht="15.75" x14ac:dyDescent="0.25">
      <c r="A35" s="54" t="s">
        <v>6</v>
      </c>
      <c r="B35" s="71" t="s">
        <v>14</v>
      </c>
      <c r="C35" s="44"/>
      <c r="D35" s="44"/>
      <c r="E35" s="44"/>
      <c r="F35" s="44"/>
      <c r="G35" s="44"/>
      <c r="H35" s="6"/>
      <c r="I35" s="89"/>
    </row>
    <row r="36" spans="1:9" x14ac:dyDescent="0.25">
      <c r="A36" s="74"/>
      <c r="B36" s="76"/>
      <c r="C36" s="44"/>
      <c r="D36" s="44"/>
      <c r="E36" s="44"/>
      <c r="F36" s="44"/>
      <c r="G36" s="44"/>
      <c r="H36" s="6"/>
      <c r="I36" s="89"/>
    </row>
    <row r="37" spans="1:9" ht="24.75" x14ac:dyDescent="0.25">
      <c r="A37" s="54" t="s">
        <v>38</v>
      </c>
      <c r="B37" s="135" t="s">
        <v>39</v>
      </c>
      <c r="C37" s="135"/>
      <c r="D37" s="135"/>
      <c r="E37" s="135"/>
      <c r="F37" s="135"/>
      <c r="G37" s="135"/>
      <c r="H37" s="6"/>
      <c r="I37" s="7"/>
    </row>
    <row r="38" spans="1:9" x14ac:dyDescent="0.25">
      <c r="A38" s="73"/>
      <c r="B38" s="44" t="s">
        <v>8</v>
      </c>
      <c r="C38" s="34" t="s">
        <v>68</v>
      </c>
      <c r="D38" s="34"/>
      <c r="E38" s="34"/>
      <c r="F38" s="34">
        <f>7306.56*0.25</f>
        <v>1826.64</v>
      </c>
      <c r="G38" s="34" t="s">
        <v>0</v>
      </c>
      <c r="H38" s="6">
        <f>F39</f>
        <v>1826.64</v>
      </c>
      <c r="I38" s="36" t="s">
        <v>0</v>
      </c>
    </row>
    <row r="39" spans="1:9" x14ac:dyDescent="0.25">
      <c r="A39" s="72"/>
      <c r="B39" s="76" t="s">
        <v>2</v>
      </c>
      <c r="C39" s="34"/>
      <c r="D39" s="34"/>
      <c r="E39" s="34"/>
      <c r="F39" s="34">
        <f>SUM(F38:F38)</f>
        <v>1826.64</v>
      </c>
      <c r="G39" s="34" t="s">
        <v>0</v>
      </c>
      <c r="H39" s="6"/>
      <c r="I39" s="36"/>
    </row>
    <row r="40" spans="1:9" x14ac:dyDescent="0.25">
      <c r="A40" s="90"/>
      <c r="B40" s="34"/>
      <c r="C40" s="34"/>
      <c r="D40" s="34"/>
      <c r="E40" s="34"/>
      <c r="F40" s="34"/>
      <c r="G40" s="34"/>
      <c r="H40" s="6"/>
      <c r="I40" s="36"/>
    </row>
    <row r="41" spans="1:9" ht="24.75" x14ac:dyDescent="0.25">
      <c r="A41" s="54" t="s">
        <v>40</v>
      </c>
      <c r="B41" s="135" t="s">
        <v>41</v>
      </c>
      <c r="C41" s="135"/>
      <c r="D41" s="135"/>
      <c r="E41" s="135"/>
      <c r="F41" s="135"/>
      <c r="G41" s="135"/>
      <c r="H41" s="6"/>
      <c r="I41" s="36"/>
    </row>
    <row r="42" spans="1:9" x14ac:dyDescent="0.25">
      <c r="A42" s="54"/>
      <c r="B42" s="34" t="s">
        <v>8</v>
      </c>
      <c r="C42" s="110" t="s">
        <v>69</v>
      </c>
      <c r="D42" s="100"/>
      <c r="E42" s="100"/>
      <c r="F42" s="102">
        <f>7306.56*0.05</f>
        <v>365.33</v>
      </c>
      <c r="G42" s="34" t="s">
        <v>0</v>
      </c>
      <c r="H42" s="6"/>
      <c r="I42" s="36"/>
    </row>
    <row r="43" spans="1:9" x14ac:dyDescent="0.25">
      <c r="A43" s="91"/>
      <c r="B43" s="92" t="s">
        <v>2</v>
      </c>
      <c r="C43" s="9"/>
      <c r="D43" s="9"/>
      <c r="E43" s="9"/>
      <c r="F43" s="9">
        <f>SUM(F42:F42)</f>
        <v>365.33</v>
      </c>
      <c r="G43" s="9" t="s">
        <v>0</v>
      </c>
      <c r="H43" s="10">
        <f>F43</f>
        <v>365.33</v>
      </c>
      <c r="I43" s="11" t="s">
        <v>0</v>
      </c>
    </row>
    <row r="44" spans="1:9" x14ac:dyDescent="0.25">
      <c r="A44" s="70"/>
      <c r="B44" s="44"/>
      <c r="C44" s="44"/>
      <c r="D44" s="44"/>
      <c r="E44" s="44"/>
      <c r="F44" s="44"/>
      <c r="G44" s="44"/>
      <c r="H44" s="6"/>
      <c r="I44" s="6"/>
    </row>
    <row r="45" spans="1:9" x14ac:dyDescent="0.25">
      <c r="A45" s="70"/>
      <c r="B45" s="44"/>
      <c r="C45" s="44"/>
      <c r="D45" s="44"/>
      <c r="E45" s="44"/>
      <c r="F45" s="44"/>
      <c r="G45" s="44"/>
      <c r="H45" s="6"/>
      <c r="I45" s="6"/>
    </row>
    <row r="46" spans="1:9" ht="15.75" x14ac:dyDescent="0.25">
      <c r="A46" s="54" t="s">
        <v>6</v>
      </c>
      <c r="B46" s="71" t="s">
        <v>42</v>
      </c>
      <c r="C46" s="44"/>
      <c r="D46" s="44"/>
      <c r="E46" s="44"/>
      <c r="F46" s="44"/>
      <c r="G46" s="44"/>
      <c r="H46" s="6"/>
      <c r="I46" s="6"/>
    </row>
    <row r="47" spans="1:9" x14ac:dyDescent="0.25">
      <c r="A47" s="74"/>
      <c r="B47" s="76"/>
      <c r="C47" s="44"/>
      <c r="D47" s="44"/>
      <c r="E47" s="44"/>
      <c r="F47" s="44"/>
      <c r="G47" s="44"/>
      <c r="H47" s="6"/>
      <c r="I47" s="6"/>
    </row>
    <row r="48" spans="1:9" ht="24.75" x14ac:dyDescent="0.25">
      <c r="A48" s="54" t="s">
        <v>15</v>
      </c>
      <c r="B48" s="134" t="s">
        <v>17</v>
      </c>
      <c r="C48" s="134"/>
      <c r="D48" s="134"/>
      <c r="E48" s="134"/>
      <c r="F48" s="134"/>
      <c r="G48" s="134"/>
      <c r="H48" s="6"/>
      <c r="I48" s="8"/>
    </row>
    <row r="49" spans="1:9" x14ac:dyDescent="0.25">
      <c r="A49" s="15"/>
      <c r="B49" s="9" t="s">
        <v>1</v>
      </c>
      <c r="C49" s="103" t="s">
        <v>70</v>
      </c>
      <c r="D49" s="9"/>
      <c r="E49" s="9"/>
      <c r="F49" s="11">
        <f>1580.4*1</f>
        <v>1580.4</v>
      </c>
      <c r="G49" s="93" t="s">
        <v>0</v>
      </c>
      <c r="H49" s="10">
        <f>F49</f>
        <v>1580.4</v>
      </c>
      <c r="I49" s="10" t="s">
        <v>0</v>
      </c>
    </row>
    <row r="50" spans="1:9" x14ac:dyDescent="0.25">
      <c r="A50" s="70"/>
      <c r="B50" s="111"/>
      <c r="C50" s="111"/>
      <c r="D50" s="111"/>
      <c r="E50" s="111"/>
      <c r="F50" s="111"/>
      <c r="G50" s="111"/>
      <c r="H50" s="6"/>
      <c r="I50" s="6"/>
    </row>
    <row r="51" spans="1:9" x14ac:dyDescent="0.25">
      <c r="A51" s="50"/>
      <c r="B51" s="41"/>
      <c r="C51" s="41"/>
      <c r="D51" s="41"/>
      <c r="E51" s="41"/>
      <c r="F51" s="41"/>
      <c r="G51" s="41"/>
      <c r="H51" s="21"/>
      <c r="I51" s="21"/>
    </row>
    <row r="52" spans="1:9" ht="15.75" x14ac:dyDescent="0.25">
      <c r="A52" s="50"/>
      <c r="B52" s="71" t="s">
        <v>87</v>
      </c>
      <c r="C52" s="41"/>
      <c r="D52" s="41"/>
      <c r="E52" s="41"/>
      <c r="F52" s="41"/>
      <c r="G52" s="41"/>
      <c r="H52" s="21"/>
      <c r="I52" s="21"/>
    </row>
    <row r="53" spans="1:9" ht="15.75" x14ac:dyDescent="0.25">
      <c r="A53" s="50"/>
      <c r="B53" s="71"/>
      <c r="C53" s="41"/>
      <c r="D53" s="41"/>
      <c r="E53" s="41"/>
      <c r="F53" s="41"/>
      <c r="G53" s="41"/>
      <c r="H53" s="21"/>
      <c r="I53" s="21"/>
    </row>
    <row r="54" spans="1:9" ht="15" customHeight="1" x14ac:dyDescent="0.25">
      <c r="A54" s="12"/>
      <c r="B54" s="119" t="s">
        <v>88</v>
      </c>
      <c r="C54" s="119"/>
      <c r="D54" s="119"/>
      <c r="E54" s="119"/>
      <c r="F54" s="11">
        <f>9343.32+2.6667</f>
        <v>9345.99</v>
      </c>
      <c r="G54" s="93" t="s">
        <v>85</v>
      </c>
      <c r="H54" s="59">
        <f>F54</f>
        <v>9345.99</v>
      </c>
      <c r="I54" s="59" t="s">
        <v>86</v>
      </c>
    </row>
    <row r="55" spans="1:9" x14ac:dyDescent="0.25">
      <c r="A55" s="50"/>
      <c r="B55" s="41"/>
      <c r="C55" s="41"/>
      <c r="D55" s="41"/>
      <c r="E55" s="41"/>
      <c r="F55" s="41"/>
      <c r="G55" s="41"/>
      <c r="H55" s="60"/>
      <c r="I55" s="60"/>
    </row>
    <row r="56" spans="1:9" x14ac:dyDescent="0.25">
      <c r="A56" s="50"/>
      <c r="B56" s="41"/>
      <c r="C56" s="41"/>
      <c r="D56" s="41"/>
      <c r="E56" s="41"/>
      <c r="F56" s="41"/>
      <c r="G56" s="41"/>
      <c r="H56" s="21"/>
      <c r="I56" s="21"/>
    </row>
    <row r="57" spans="1:9" x14ac:dyDescent="0.25">
      <c r="A57" s="50"/>
      <c r="B57" s="41"/>
      <c r="C57" s="41"/>
      <c r="D57" s="41"/>
      <c r="E57" s="41"/>
      <c r="F57" s="41"/>
      <c r="G57" s="41"/>
      <c r="H57" s="123"/>
      <c r="I57" s="123"/>
    </row>
    <row r="58" spans="1:9" x14ac:dyDescent="0.25">
      <c r="A58" s="50"/>
      <c r="B58" s="41"/>
      <c r="C58" s="41"/>
      <c r="D58" s="41"/>
      <c r="E58" s="41"/>
      <c r="F58" s="41"/>
      <c r="G58" s="41"/>
      <c r="H58" s="123"/>
      <c r="I58" s="23"/>
    </row>
  </sheetData>
  <mergeCells count="12">
    <mergeCell ref="A1:I1"/>
    <mergeCell ref="A2:I2"/>
    <mergeCell ref="B7:G7"/>
    <mergeCell ref="B12:G12"/>
    <mergeCell ref="B16:G16"/>
    <mergeCell ref="B20:G20"/>
    <mergeCell ref="B48:G48"/>
    <mergeCell ref="B24:G24"/>
    <mergeCell ref="B28:G28"/>
    <mergeCell ref="B31:G31"/>
    <mergeCell ref="B37:G37"/>
    <mergeCell ref="B41:G41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view="pageBreakPreview" zoomScale="85" zoomScaleNormal="85" zoomScaleSheetLayoutView="85" workbookViewId="0">
      <selection activeCell="A2" sqref="A2:I2"/>
    </sheetView>
  </sheetViews>
  <sheetFormatPr defaultRowHeight="15" x14ac:dyDescent="0.25"/>
  <cols>
    <col min="1" max="1" width="8" bestFit="1" customWidth="1"/>
    <col min="2" max="2" width="23.42578125" bestFit="1" customWidth="1"/>
    <col min="3" max="3" width="17.85546875" bestFit="1" customWidth="1"/>
    <col min="6" max="6" width="9" bestFit="1" customWidth="1"/>
    <col min="7" max="7" width="6.140625" customWidth="1"/>
    <col min="8" max="8" width="22.140625" bestFit="1" customWidth="1"/>
    <col min="9" max="9" width="5.140625" bestFit="1" customWidth="1"/>
  </cols>
  <sheetData>
    <row r="1" spans="1:9" ht="15.75" x14ac:dyDescent="0.25">
      <c r="A1" s="139" t="s">
        <v>92</v>
      </c>
      <c r="B1" s="139"/>
      <c r="C1" s="139"/>
      <c r="D1" s="139"/>
      <c r="E1" s="139"/>
      <c r="F1" s="139"/>
      <c r="G1" s="139"/>
      <c r="H1" s="139"/>
      <c r="I1" s="139"/>
    </row>
    <row r="2" spans="1:9" ht="15.75" x14ac:dyDescent="0.25">
      <c r="A2" s="139" t="s">
        <v>82</v>
      </c>
      <c r="B2" s="139"/>
      <c r="C2" s="139"/>
      <c r="D2" s="139"/>
      <c r="E2" s="139"/>
      <c r="F2" s="139"/>
      <c r="G2" s="139"/>
      <c r="H2" s="139"/>
      <c r="I2" s="139"/>
    </row>
    <row r="3" spans="1:9" x14ac:dyDescent="0.25">
      <c r="A3" s="50"/>
      <c r="B3" s="49"/>
      <c r="C3" s="49"/>
      <c r="D3" s="49"/>
      <c r="E3" s="49"/>
      <c r="F3" s="49"/>
      <c r="G3" s="49"/>
      <c r="H3" s="21"/>
      <c r="I3" s="37"/>
    </row>
    <row r="4" spans="1:9" x14ac:dyDescent="0.25">
      <c r="A4" s="77"/>
      <c r="B4" s="78"/>
      <c r="C4" s="78"/>
      <c r="D4" s="49"/>
      <c r="E4" s="49"/>
      <c r="F4" s="49"/>
      <c r="G4" s="49"/>
      <c r="H4" s="5" t="s">
        <v>3</v>
      </c>
      <c r="I4" s="1" t="s">
        <v>4</v>
      </c>
    </row>
    <row r="5" spans="1:9" ht="15.75" x14ac:dyDescent="0.25">
      <c r="A5" s="52" t="s">
        <v>6</v>
      </c>
      <c r="B5" s="53" t="s">
        <v>13</v>
      </c>
      <c r="C5" s="41"/>
      <c r="D5" s="41"/>
      <c r="E5" s="41"/>
      <c r="F5" s="41"/>
      <c r="G5" s="41"/>
      <c r="H5" s="21"/>
      <c r="I5" s="21"/>
    </row>
    <row r="6" spans="1:9" x14ac:dyDescent="0.25">
      <c r="A6" s="94"/>
      <c r="B6" s="95"/>
      <c r="C6" s="41"/>
      <c r="D6" s="41"/>
      <c r="E6" s="41"/>
      <c r="F6" s="41"/>
      <c r="G6" s="41"/>
      <c r="H6" s="21"/>
      <c r="I6" s="21"/>
    </row>
    <row r="7" spans="1:9" ht="24.75" x14ac:dyDescent="0.25">
      <c r="A7" s="54" t="s">
        <v>7</v>
      </c>
      <c r="B7" s="135" t="s">
        <v>18</v>
      </c>
      <c r="C7" s="135"/>
      <c r="D7" s="135"/>
      <c r="E7" s="135"/>
      <c r="F7" s="135"/>
      <c r="G7" s="135"/>
      <c r="H7" s="6"/>
      <c r="I7" s="6"/>
    </row>
    <row r="8" spans="1:9" x14ac:dyDescent="0.25">
      <c r="A8" s="73"/>
      <c r="B8" s="44" t="s">
        <v>8</v>
      </c>
      <c r="C8" s="44" t="s">
        <v>71</v>
      </c>
      <c r="D8" s="44"/>
      <c r="E8" s="44"/>
      <c r="F8" s="43">
        <f>2751.21*0.2</f>
        <v>550.24</v>
      </c>
      <c r="G8" s="44" t="s">
        <v>0</v>
      </c>
      <c r="H8" s="6">
        <f>F10</f>
        <v>695.94</v>
      </c>
      <c r="I8" s="6" t="s">
        <v>0</v>
      </c>
    </row>
    <row r="9" spans="1:9" x14ac:dyDescent="0.25">
      <c r="A9" s="74"/>
      <c r="B9" s="75" t="s">
        <v>1</v>
      </c>
      <c r="C9" s="103" t="s">
        <v>72</v>
      </c>
      <c r="D9" s="9"/>
      <c r="E9" s="9"/>
      <c r="F9" s="11">
        <f>364.25*0.4</f>
        <v>145.69999999999999</v>
      </c>
      <c r="G9" s="9" t="s">
        <v>0</v>
      </c>
      <c r="H9" s="8"/>
      <c r="I9" s="8"/>
    </row>
    <row r="10" spans="1:9" x14ac:dyDescent="0.25">
      <c r="A10" s="74"/>
      <c r="B10" s="76" t="s">
        <v>2</v>
      </c>
      <c r="C10" s="44"/>
      <c r="D10" s="44"/>
      <c r="E10" s="44"/>
      <c r="F10" s="43">
        <f>SUM(F8:F9)</f>
        <v>695.94</v>
      </c>
      <c r="G10" s="44" t="s">
        <v>0</v>
      </c>
      <c r="H10" s="6"/>
      <c r="I10" s="6"/>
    </row>
    <row r="11" spans="1:9" x14ac:dyDescent="0.25">
      <c r="A11" s="86"/>
      <c r="B11" s="76"/>
      <c r="C11" s="44"/>
      <c r="D11" s="44"/>
      <c r="E11" s="44"/>
      <c r="F11" s="44"/>
      <c r="G11" s="44"/>
      <c r="H11" s="6"/>
      <c r="I11" s="6"/>
    </row>
    <row r="12" spans="1:9" ht="24.75" x14ac:dyDescent="0.25">
      <c r="A12" s="54" t="s">
        <v>29</v>
      </c>
      <c r="B12" s="135" t="s">
        <v>30</v>
      </c>
      <c r="C12" s="135"/>
      <c r="D12" s="135"/>
      <c r="E12" s="135"/>
      <c r="F12" s="135"/>
      <c r="G12" s="135"/>
      <c r="H12" s="6">
        <f>F14</f>
        <v>754.6</v>
      </c>
      <c r="I12" s="43" t="s">
        <v>0</v>
      </c>
    </row>
    <row r="13" spans="1:9" x14ac:dyDescent="0.25">
      <c r="A13" s="73"/>
      <c r="B13" s="44" t="s">
        <v>8</v>
      </c>
      <c r="C13" s="44" t="s">
        <v>74</v>
      </c>
      <c r="D13" s="44"/>
      <c r="E13" s="87"/>
      <c r="F13" s="43">
        <f>1572.08*0.48</f>
        <v>754.6</v>
      </c>
      <c r="G13" s="44" t="s">
        <v>0</v>
      </c>
      <c r="H13" s="6"/>
      <c r="I13" s="6"/>
    </row>
    <row r="14" spans="1:9" x14ac:dyDescent="0.25">
      <c r="A14" s="73"/>
      <c r="B14" s="76" t="s">
        <v>2</v>
      </c>
      <c r="C14" s="44"/>
      <c r="D14" s="44"/>
      <c r="E14" s="87"/>
      <c r="F14" s="44">
        <f>SUM(F13:F13)</f>
        <v>754.6</v>
      </c>
      <c r="G14" s="44" t="s">
        <v>0</v>
      </c>
      <c r="H14" s="6"/>
      <c r="I14" s="6"/>
    </row>
    <row r="15" spans="1:9" x14ac:dyDescent="0.25">
      <c r="A15" s="70"/>
      <c r="B15" s="44"/>
      <c r="C15" s="44"/>
      <c r="D15" s="44"/>
      <c r="E15" s="87"/>
      <c r="F15" s="44"/>
      <c r="G15" s="44"/>
      <c r="H15" s="6"/>
      <c r="I15" s="6"/>
    </row>
    <row r="16" spans="1:9" ht="24.75" x14ac:dyDescent="0.25">
      <c r="A16" s="54" t="s">
        <v>31</v>
      </c>
      <c r="B16" s="135" t="s">
        <v>32</v>
      </c>
      <c r="C16" s="135"/>
      <c r="D16" s="135"/>
      <c r="E16" s="135"/>
      <c r="F16" s="135"/>
      <c r="G16" s="135"/>
      <c r="H16" s="6"/>
      <c r="I16" s="6"/>
    </row>
    <row r="17" spans="1:9" x14ac:dyDescent="0.25">
      <c r="A17" s="54"/>
      <c r="B17" s="44" t="s">
        <v>8</v>
      </c>
      <c r="C17" s="44" t="s">
        <v>75</v>
      </c>
      <c r="D17" s="44"/>
      <c r="E17" s="87"/>
      <c r="F17" s="43">
        <f>1650.7</f>
        <v>1650.7</v>
      </c>
      <c r="G17" s="44" t="s">
        <v>33</v>
      </c>
      <c r="H17" s="6">
        <f>F18</f>
        <v>1650.7</v>
      </c>
      <c r="I17" s="8" t="s">
        <v>33</v>
      </c>
    </row>
    <row r="18" spans="1:9" x14ac:dyDescent="0.25">
      <c r="A18" s="54"/>
      <c r="B18" s="76" t="s">
        <v>2</v>
      </c>
      <c r="C18" s="44"/>
      <c r="D18" s="44"/>
      <c r="E18" s="44"/>
      <c r="F18" s="43">
        <f>SUM(F17:F17)</f>
        <v>1650.7</v>
      </c>
      <c r="G18" s="44" t="s">
        <v>33</v>
      </c>
      <c r="H18" s="6"/>
      <c r="I18" s="6"/>
    </row>
    <row r="19" spans="1:9" x14ac:dyDescent="0.25">
      <c r="A19" s="80"/>
      <c r="B19" s="44"/>
      <c r="C19" s="44"/>
      <c r="D19" s="44"/>
      <c r="E19" s="44"/>
      <c r="F19" s="44"/>
      <c r="G19" s="44"/>
      <c r="H19" s="6"/>
      <c r="I19" s="6"/>
    </row>
    <row r="20" spans="1:9" ht="24.75" x14ac:dyDescent="0.25">
      <c r="A20" s="54" t="s">
        <v>34</v>
      </c>
      <c r="B20" s="135" t="s">
        <v>35</v>
      </c>
      <c r="C20" s="135"/>
      <c r="D20" s="135"/>
      <c r="E20" s="135"/>
      <c r="F20" s="135"/>
      <c r="G20" s="135"/>
      <c r="H20" s="6"/>
      <c r="I20" s="8"/>
    </row>
    <row r="21" spans="1:9" x14ac:dyDescent="0.25">
      <c r="A21" s="54"/>
      <c r="B21" s="44" t="s">
        <v>8</v>
      </c>
      <c r="C21" s="44" t="s">
        <v>75</v>
      </c>
      <c r="D21" s="44"/>
      <c r="E21" s="87"/>
      <c r="F21" s="44">
        <f>1650.7</f>
        <v>1650.7</v>
      </c>
      <c r="G21" s="96" t="s">
        <v>33</v>
      </c>
      <c r="H21" s="6">
        <f>F22</f>
        <v>1650.7</v>
      </c>
      <c r="I21" s="8" t="s">
        <v>33</v>
      </c>
    </row>
    <row r="22" spans="1:9" x14ac:dyDescent="0.25">
      <c r="A22" s="70"/>
      <c r="B22" s="76" t="s">
        <v>2</v>
      </c>
      <c r="C22" s="44"/>
      <c r="D22" s="44"/>
      <c r="E22" s="44"/>
      <c r="F22" s="44">
        <f>SUM(F21:F21)</f>
        <v>1650.7</v>
      </c>
      <c r="G22" s="44" t="s">
        <v>33</v>
      </c>
      <c r="H22" s="6"/>
      <c r="I22" s="6"/>
    </row>
    <row r="23" spans="1:9" x14ac:dyDescent="0.25">
      <c r="A23" s="70"/>
      <c r="B23" s="109"/>
      <c r="C23" s="44"/>
      <c r="D23" s="44"/>
      <c r="E23" s="44"/>
      <c r="F23" s="44"/>
      <c r="G23" s="44"/>
      <c r="H23" s="6"/>
      <c r="I23" s="6"/>
    </row>
    <row r="24" spans="1:9" ht="24.75" x14ac:dyDescent="0.25">
      <c r="A24" s="54" t="s">
        <v>36</v>
      </c>
      <c r="B24" s="135" t="s">
        <v>37</v>
      </c>
      <c r="C24" s="135"/>
      <c r="D24" s="135"/>
      <c r="E24" s="135"/>
      <c r="F24" s="135"/>
      <c r="G24" s="135"/>
      <c r="H24" s="6"/>
      <c r="I24" s="6"/>
    </row>
    <row r="25" spans="1:9" x14ac:dyDescent="0.25">
      <c r="A25" s="48"/>
      <c r="B25" s="44" t="s">
        <v>8</v>
      </c>
      <c r="C25" s="34" t="s">
        <v>76</v>
      </c>
      <c r="D25" s="34"/>
      <c r="E25" s="34"/>
      <c r="F25" s="36">
        <f>1650.7*0.2</f>
        <v>330.14</v>
      </c>
      <c r="G25" s="34" t="s">
        <v>0</v>
      </c>
      <c r="H25" s="6">
        <f>F26</f>
        <v>330.14</v>
      </c>
      <c r="I25" s="36" t="s">
        <v>0</v>
      </c>
    </row>
    <row r="26" spans="1:9" x14ac:dyDescent="0.25">
      <c r="A26" s="48"/>
      <c r="B26" s="76" t="s">
        <v>2</v>
      </c>
      <c r="C26" s="34"/>
      <c r="D26" s="34"/>
      <c r="E26" s="34"/>
      <c r="F26" s="36">
        <f>SUM(F25:F25)</f>
        <v>330.14</v>
      </c>
      <c r="G26" s="34" t="s">
        <v>0</v>
      </c>
      <c r="H26" s="6"/>
      <c r="I26" s="36"/>
    </row>
    <row r="27" spans="1:9" x14ac:dyDescent="0.25">
      <c r="A27" s="13"/>
      <c r="B27" s="34"/>
      <c r="C27" s="34"/>
      <c r="D27" s="34"/>
      <c r="E27" s="34"/>
      <c r="F27" s="34"/>
      <c r="G27" s="34"/>
      <c r="H27" s="6"/>
      <c r="I27" s="36"/>
    </row>
    <row r="28" spans="1:9" ht="24.75" x14ac:dyDescent="0.25">
      <c r="A28" s="54" t="s">
        <v>5</v>
      </c>
      <c r="B28" s="135" t="s">
        <v>10</v>
      </c>
      <c r="C28" s="135" t="s">
        <v>9</v>
      </c>
      <c r="D28" s="135" t="s">
        <v>9</v>
      </c>
      <c r="E28" s="135" t="s">
        <v>9</v>
      </c>
      <c r="F28" s="135" t="s">
        <v>9</v>
      </c>
      <c r="G28" s="135" t="s">
        <v>9</v>
      </c>
      <c r="H28" s="6"/>
      <c r="I28" s="6"/>
    </row>
    <row r="29" spans="1:9" x14ac:dyDescent="0.25">
      <c r="A29" s="48"/>
      <c r="B29" s="34" t="s">
        <v>11</v>
      </c>
      <c r="C29" s="34" t="s">
        <v>77</v>
      </c>
      <c r="D29" s="34"/>
      <c r="E29" s="34"/>
      <c r="F29" s="34">
        <f>1179.06*0.2</f>
        <v>235.81200000000001</v>
      </c>
      <c r="G29" s="34" t="s">
        <v>0</v>
      </c>
      <c r="H29" s="8">
        <f>F29</f>
        <v>235.81</v>
      </c>
      <c r="I29" s="36" t="s">
        <v>0</v>
      </c>
    </row>
    <row r="30" spans="1:9" x14ac:dyDescent="0.25">
      <c r="A30" s="48"/>
      <c r="B30" s="34"/>
      <c r="C30" s="34"/>
      <c r="D30" s="34"/>
      <c r="E30" s="34"/>
      <c r="F30" s="34"/>
      <c r="G30" s="34"/>
      <c r="H30" s="8"/>
      <c r="I30" s="36"/>
    </row>
    <row r="31" spans="1:9" ht="24.75" x14ac:dyDescent="0.25">
      <c r="A31" s="54" t="s">
        <v>12</v>
      </c>
      <c r="B31" s="135" t="s">
        <v>16</v>
      </c>
      <c r="C31" s="135"/>
      <c r="D31" s="135"/>
      <c r="E31" s="135"/>
      <c r="F31" s="135"/>
      <c r="G31" s="135"/>
      <c r="H31" s="6"/>
      <c r="I31" s="7"/>
    </row>
    <row r="32" spans="1:9" x14ac:dyDescent="0.25">
      <c r="A32" s="15"/>
      <c r="B32" s="9" t="s">
        <v>11</v>
      </c>
      <c r="C32" s="9" t="s">
        <v>78</v>
      </c>
      <c r="D32" s="9"/>
      <c r="E32" s="9"/>
      <c r="F32" s="11">
        <v>1179.06</v>
      </c>
      <c r="G32" s="9" t="s">
        <v>33</v>
      </c>
      <c r="H32" s="10">
        <f>F32</f>
        <v>1179.06</v>
      </c>
      <c r="I32" s="11" t="s">
        <v>33</v>
      </c>
    </row>
    <row r="33" spans="1:9" x14ac:dyDescent="0.25">
      <c r="A33" s="70"/>
      <c r="B33" s="44"/>
      <c r="C33" s="44"/>
      <c r="D33" s="44"/>
      <c r="E33" s="44"/>
      <c r="F33" s="44"/>
      <c r="G33" s="44"/>
      <c r="H33" s="6"/>
      <c r="I33" s="7"/>
    </row>
    <row r="34" spans="1:9" x14ac:dyDescent="0.25">
      <c r="A34" s="70"/>
      <c r="B34" s="44"/>
      <c r="C34" s="44"/>
      <c r="D34" s="44"/>
      <c r="E34" s="44"/>
      <c r="F34" s="44"/>
      <c r="G34" s="44"/>
      <c r="H34" s="6"/>
      <c r="I34" s="7"/>
    </row>
    <row r="35" spans="1:9" ht="15.75" x14ac:dyDescent="0.25">
      <c r="A35" s="54" t="s">
        <v>6</v>
      </c>
      <c r="B35" s="71" t="s">
        <v>14</v>
      </c>
      <c r="C35" s="44"/>
      <c r="D35" s="44"/>
      <c r="E35" s="44"/>
      <c r="F35" s="44"/>
      <c r="G35" s="44"/>
      <c r="H35" s="6"/>
      <c r="I35" s="89"/>
    </row>
    <row r="36" spans="1:9" x14ac:dyDescent="0.25">
      <c r="A36" s="74"/>
      <c r="B36" s="76"/>
      <c r="C36" s="44"/>
      <c r="D36" s="44"/>
      <c r="E36" s="44"/>
      <c r="F36" s="44"/>
      <c r="G36" s="44"/>
      <c r="H36" s="6"/>
      <c r="I36" s="89"/>
    </row>
    <row r="37" spans="1:9" ht="24.75" x14ac:dyDescent="0.25">
      <c r="A37" s="54" t="s">
        <v>38</v>
      </c>
      <c r="B37" s="135" t="s">
        <v>39</v>
      </c>
      <c r="C37" s="135"/>
      <c r="D37" s="135"/>
      <c r="E37" s="135"/>
      <c r="F37" s="135"/>
      <c r="G37" s="135"/>
      <c r="H37" s="6"/>
      <c r="I37" s="7"/>
    </row>
    <row r="38" spans="1:9" x14ac:dyDescent="0.25">
      <c r="A38" s="73"/>
      <c r="B38" s="44" t="s">
        <v>8</v>
      </c>
      <c r="C38" s="34" t="s">
        <v>79</v>
      </c>
      <c r="D38" s="34"/>
      <c r="E38" s="34"/>
      <c r="F38" s="34">
        <f>1572.08*0.25</f>
        <v>393.02</v>
      </c>
      <c r="G38" s="34" t="s">
        <v>0</v>
      </c>
      <c r="H38" s="6">
        <f>F39</f>
        <v>393.02</v>
      </c>
      <c r="I38" s="36" t="s">
        <v>0</v>
      </c>
    </row>
    <row r="39" spans="1:9" x14ac:dyDescent="0.25">
      <c r="A39" s="72"/>
      <c r="B39" s="76" t="s">
        <v>2</v>
      </c>
      <c r="C39" s="34"/>
      <c r="D39" s="34"/>
      <c r="E39" s="34"/>
      <c r="F39" s="34">
        <f>SUM(F38:F38)</f>
        <v>393.02</v>
      </c>
      <c r="G39" s="34" t="s">
        <v>0</v>
      </c>
      <c r="H39" s="6"/>
      <c r="I39" s="36"/>
    </row>
    <row r="40" spans="1:9" x14ac:dyDescent="0.25">
      <c r="A40" s="90"/>
      <c r="B40" s="34"/>
      <c r="C40" s="34"/>
      <c r="D40" s="34"/>
      <c r="E40" s="34"/>
      <c r="F40" s="34"/>
      <c r="G40" s="34"/>
      <c r="H40" s="6"/>
      <c r="I40" s="36"/>
    </row>
    <row r="41" spans="1:9" ht="24.75" x14ac:dyDescent="0.25">
      <c r="A41" s="54" t="s">
        <v>40</v>
      </c>
      <c r="B41" s="135" t="s">
        <v>41</v>
      </c>
      <c r="C41" s="135"/>
      <c r="D41" s="135"/>
      <c r="E41" s="135"/>
      <c r="F41" s="135"/>
      <c r="G41" s="135"/>
      <c r="H41" s="6"/>
      <c r="I41" s="36"/>
    </row>
    <row r="42" spans="1:9" x14ac:dyDescent="0.25">
      <c r="A42" s="54"/>
      <c r="B42" s="34" t="s">
        <v>8</v>
      </c>
      <c r="C42" s="110" t="s">
        <v>80</v>
      </c>
      <c r="D42" s="113"/>
      <c r="E42" s="113"/>
      <c r="F42" s="102">
        <f>1572.08*0.05</f>
        <v>78.599999999999994</v>
      </c>
      <c r="G42" s="34" t="s">
        <v>0</v>
      </c>
      <c r="H42" s="6"/>
      <c r="I42" s="36"/>
    </row>
    <row r="43" spans="1:9" x14ac:dyDescent="0.25">
      <c r="A43" s="91"/>
      <c r="B43" s="92" t="s">
        <v>2</v>
      </c>
      <c r="C43" s="9"/>
      <c r="D43" s="9"/>
      <c r="E43" s="9"/>
      <c r="F43" s="9">
        <f>SUM(F42:F42)</f>
        <v>78.599999999999994</v>
      </c>
      <c r="G43" s="9" t="s">
        <v>0</v>
      </c>
      <c r="H43" s="10">
        <f>F43</f>
        <v>78.599999999999994</v>
      </c>
      <c r="I43" s="11" t="s">
        <v>0</v>
      </c>
    </row>
    <row r="44" spans="1:9" x14ac:dyDescent="0.25">
      <c r="A44" s="70"/>
      <c r="B44" s="44"/>
      <c r="C44" s="44"/>
      <c r="D44" s="44"/>
      <c r="E44" s="44"/>
      <c r="F44" s="44"/>
      <c r="G44" s="44"/>
      <c r="H44" s="6"/>
      <c r="I44" s="6"/>
    </row>
    <row r="45" spans="1:9" x14ac:dyDescent="0.25">
      <c r="A45" s="70"/>
      <c r="B45" s="44"/>
      <c r="C45" s="44"/>
      <c r="D45" s="44"/>
      <c r="E45" s="44"/>
      <c r="F45" s="44"/>
      <c r="G45" s="44"/>
      <c r="H45" s="6"/>
      <c r="I45" s="6"/>
    </row>
    <row r="46" spans="1:9" ht="15.75" x14ac:dyDescent="0.25">
      <c r="A46" s="54" t="s">
        <v>6</v>
      </c>
      <c r="B46" s="71" t="s">
        <v>42</v>
      </c>
      <c r="C46" s="44"/>
      <c r="D46" s="44"/>
      <c r="E46" s="44"/>
      <c r="F46" s="44"/>
      <c r="G46" s="44"/>
      <c r="H46" s="6"/>
      <c r="I46" s="6"/>
    </row>
    <row r="47" spans="1:9" x14ac:dyDescent="0.25">
      <c r="A47" s="74"/>
      <c r="B47" s="76"/>
      <c r="C47" s="44"/>
      <c r="D47" s="44"/>
      <c r="E47" s="44"/>
      <c r="F47" s="44"/>
      <c r="G47" s="44"/>
      <c r="H47" s="6"/>
      <c r="I47" s="6"/>
    </row>
    <row r="48" spans="1:9" ht="24.75" x14ac:dyDescent="0.25">
      <c r="A48" s="54" t="s">
        <v>15</v>
      </c>
      <c r="B48" s="134" t="s">
        <v>17</v>
      </c>
      <c r="C48" s="134"/>
      <c r="D48" s="134"/>
      <c r="E48" s="134"/>
      <c r="F48" s="134"/>
      <c r="G48" s="134"/>
      <c r="H48" s="6"/>
      <c r="I48" s="8"/>
    </row>
    <row r="49" spans="1:9" x14ac:dyDescent="0.25">
      <c r="A49" s="15"/>
      <c r="B49" s="9" t="s">
        <v>1</v>
      </c>
      <c r="C49" s="103" t="s">
        <v>81</v>
      </c>
      <c r="D49" s="9"/>
      <c r="E49" s="9"/>
      <c r="F49" s="11">
        <f>364.25*1</f>
        <v>364.25</v>
      </c>
      <c r="G49" s="93" t="s">
        <v>0</v>
      </c>
      <c r="H49" s="10">
        <f>F49</f>
        <v>364.25</v>
      </c>
      <c r="I49" s="10" t="s">
        <v>0</v>
      </c>
    </row>
    <row r="50" spans="1:9" x14ac:dyDescent="0.25">
      <c r="A50" s="70"/>
      <c r="B50" s="111"/>
      <c r="C50" s="111"/>
      <c r="D50" s="111"/>
      <c r="E50" s="111"/>
      <c r="F50" s="111"/>
      <c r="G50" s="111"/>
      <c r="H50" s="6"/>
      <c r="I50" s="6"/>
    </row>
    <row r="51" spans="1:9" x14ac:dyDescent="0.25">
      <c r="A51" s="50"/>
      <c r="B51" s="41"/>
      <c r="C51" s="41"/>
      <c r="D51" s="41"/>
      <c r="E51" s="41"/>
      <c r="F51" s="41"/>
      <c r="G51" s="41"/>
      <c r="H51" s="21"/>
      <c r="I51" s="21"/>
    </row>
    <row r="52" spans="1:9" ht="15.75" x14ac:dyDescent="0.25">
      <c r="A52" s="50"/>
      <c r="B52" s="71" t="s">
        <v>87</v>
      </c>
      <c r="C52" s="41"/>
      <c r="D52" s="41"/>
      <c r="E52" s="41"/>
      <c r="F52" s="41"/>
      <c r="G52" s="41"/>
      <c r="H52" s="21"/>
      <c r="I52" s="21"/>
    </row>
    <row r="53" spans="1:9" ht="15.75" x14ac:dyDescent="0.25">
      <c r="A53" s="50"/>
      <c r="B53" s="71"/>
      <c r="C53" s="41"/>
      <c r="D53" s="41"/>
      <c r="E53" s="41"/>
      <c r="F53" s="41"/>
      <c r="G53" s="41"/>
      <c r="H53" s="21"/>
      <c r="I53" s="21"/>
    </row>
    <row r="54" spans="1:9" x14ac:dyDescent="0.25">
      <c r="A54" s="118"/>
      <c r="B54" s="140" t="s">
        <v>88</v>
      </c>
      <c r="C54" s="140"/>
      <c r="D54" s="140"/>
      <c r="E54" s="140"/>
      <c r="F54" s="140">
        <v>11869</v>
      </c>
      <c r="G54" s="140" t="s">
        <v>85</v>
      </c>
      <c r="H54" s="59">
        <f>9343.32+2.6667</f>
        <v>9345.99</v>
      </c>
      <c r="I54" s="59" t="s">
        <v>86</v>
      </c>
    </row>
    <row r="55" spans="1:9" x14ac:dyDescent="0.25">
      <c r="A55" s="50"/>
      <c r="B55" s="41"/>
      <c r="C55" s="41"/>
      <c r="D55" s="41"/>
      <c r="E55" s="41"/>
      <c r="F55" s="41"/>
      <c r="G55" s="41"/>
      <c r="H55" s="60"/>
      <c r="I55" s="60"/>
    </row>
    <row r="56" spans="1:9" x14ac:dyDescent="0.25">
      <c r="A56" s="50"/>
      <c r="B56" s="41"/>
      <c r="C56" s="41"/>
      <c r="D56" s="41"/>
      <c r="E56" s="41"/>
      <c r="F56" s="41"/>
      <c r="G56" s="41"/>
      <c r="H56" s="21"/>
      <c r="I56" s="21"/>
    </row>
    <row r="57" spans="1:9" x14ac:dyDescent="0.25">
      <c r="A57" s="50"/>
      <c r="B57" s="41"/>
      <c r="C57" s="41"/>
      <c r="D57" s="41"/>
      <c r="E57" s="41"/>
      <c r="F57" s="41"/>
      <c r="G57" s="41"/>
      <c r="H57" s="123"/>
      <c r="I57" s="123"/>
    </row>
    <row r="58" spans="1:9" x14ac:dyDescent="0.25">
      <c r="A58" s="50"/>
      <c r="B58" s="41"/>
      <c r="C58" s="41"/>
      <c r="D58" s="41"/>
      <c r="E58" s="41"/>
      <c r="F58" s="41"/>
      <c r="G58" s="41"/>
      <c r="I58" s="37"/>
    </row>
  </sheetData>
  <mergeCells count="13">
    <mergeCell ref="B54:G54"/>
    <mergeCell ref="B48:G48"/>
    <mergeCell ref="A1:I1"/>
    <mergeCell ref="A2:I2"/>
    <mergeCell ref="B7:G7"/>
    <mergeCell ref="B12:G12"/>
    <mergeCell ref="B16:G16"/>
    <mergeCell ref="B20:G20"/>
    <mergeCell ref="B24:G24"/>
    <mergeCell ref="B28:G28"/>
    <mergeCell ref="B31:G31"/>
    <mergeCell ref="B37:G37"/>
    <mergeCell ref="B41:G41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4</vt:i4>
      </vt:variant>
    </vt:vector>
  </HeadingPairs>
  <TitlesOfParts>
    <vt:vector size="10" baseType="lpstr">
      <vt:lpstr>FŐÖSSZESÍTŐ</vt:lpstr>
      <vt:lpstr>061_2 hrsz aszfalt Összesítő</vt:lpstr>
      <vt:lpstr>061_2 hrsz aszfalt fel.</vt:lpstr>
      <vt:lpstr>061_2 hrsz zk ÖSSZESÍTŐ</vt:lpstr>
      <vt:lpstr>061_2 hrsz zúzottkő út I. ütem</vt:lpstr>
      <vt:lpstr>061_2 hrsz zúzottkő út II. ütem</vt:lpstr>
      <vt:lpstr>'061_2 hrsz aszfalt fel.'!Nyomtatási_terület</vt:lpstr>
      <vt:lpstr>'061_2 hrsz zk ÖSSZESÍTŐ'!Nyomtatási_terület</vt:lpstr>
      <vt:lpstr>'061_2 hrsz zúzottkő út I. ütem'!Nyomtatási_terület</vt:lpstr>
      <vt:lpstr>'061_2 hrsz zúzottkő út II. ütem'!Nyomtatási_terület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Windows-felhasználó</cp:lastModifiedBy>
  <cp:lastPrinted>2019-02-06T07:42:45Z</cp:lastPrinted>
  <dcterms:created xsi:type="dcterms:W3CDTF">2014-10-31T14:40:14Z</dcterms:created>
  <dcterms:modified xsi:type="dcterms:W3CDTF">2019-02-06T11:55:34Z</dcterms:modified>
</cp:coreProperties>
</file>